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905"/>
  <workbookPr filterPrivacy="1"/>
  <xr:revisionPtr revIDLastSave="92" documentId="8_{2DCAF3C3-33A2-A948-A12B-45C798F73470}" xr6:coauthVersionLast="47" xr6:coauthVersionMax="47" xr10:uidLastSave="{4ECB0AC0-D449-1542-A442-83E5EADF6B70}"/>
  <bookViews>
    <workbookView xWindow="28800" yWindow="-4260" windowWidth="38400" windowHeight="21600" xr2:uid="{00000000-000D-0000-FFFF-FFFF00000000}"/>
  </bookViews>
  <sheets>
    <sheet name="Cash Flow 2024" sheetId="1" r:id="rId1"/>
    <sheet name="Sheet1" sheetId="3" r:id="rId2"/>
  </sheets>
  <definedNames>
    <definedName name="Cash_beginning">'Cash Flow 2024'!$C$7</definedName>
    <definedName name="Cash_minimum">'Cash Flow 2024'!$C$4</definedName>
    <definedName name="Company_name">'Cash Flow 2024'!$B$2</definedName>
    <definedName name="_xlnm.Print_Titles" localSheetId="0">'Cash Flow 2024'!$6:$6</definedName>
    <definedName name="Start_date">'Cash Flow 2024'!$C$3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B20" i="3" l="1"/>
  <c r="B19" i="3"/>
  <c r="B18" i="3"/>
  <c r="E8" i="3"/>
  <c r="C16" i="3"/>
  <c r="C1" i="3"/>
  <c r="B1" i="3"/>
  <c r="B16" i="3"/>
  <c r="F17" i="1" l="1"/>
  <c r="D17" i="1"/>
  <c r="O4" i="1" l="1"/>
  <c r="N4" i="1"/>
  <c r="M4" i="1"/>
  <c r="L4" i="1"/>
  <c r="K4" i="1"/>
  <c r="J4" i="1"/>
  <c r="I4" i="1"/>
  <c r="H4" i="1"/>
  <c r="G4" i="1"/>
  <c r="F4" i="1"/>
  <c r="E4" i="1"/>
  <c r="D4" i="1"/>
  <c r="P62" i="1" l="1"/>
  <c r="P61" i="1"/>
  <c r="P60" i="1"/>
  <c r="P59" i="1"/>
  <c r="P58" i="1"/>
  <c r="P57" i="1"/>
  <c r="C18" i="1" l="1"/>
  <c r="C54" i="1" s="1"/>
  <c r="D7" i="1" l="1"/>
  <c r="D18" i="1" s="1"/>
  <c r="E17" i="1" l="1"/>
  <c r="P10" i="1" l="1"/>
  <c r="P11" i="1"/>
  <c r="P12" i="1"/>
  <c r="P13" i="1"/>
  <c r="P14" i="1"/>
  <c r="P15" i="1"/>
  <c r="P49" i="1"/>
  <c r="P50" i="1"/>
  <c r="P51" i="1"/>
  <c r="P48" i="1"/>
  <c r="P22" i="1"/>
  <c r="P23" i="1"/>
  <c r="P24" i="1"/>
  <c r="P25" i="1"/>
  <c r="P26" i="1"/>
  <c r="P27" i="1"/>
  <c r="P28" i="1"/>
  <c r="P29" i="1"/>
  <c r="P30" i="1"/>
  <c r="P31" i="1"/>
  <c r="P32" i="1"/>
  <c r="P33" i="1"/>
  <c r="P34" i="1"/>
  <c r="P35" i="1"/>
  <c r="P36" i="1"/>
  <c r="P37" i="1"/>
  <c r="P38" i="1"/>
  <c r="P39" i="1"/>
  <c r="P40" i="1"/>
  <c r="P41" i="1"/>
  <c r="P42" i="1"/>
  <c r="P43" i="1"/>
  <c r="P44" i="1"/>
  <c r="P45" i="1"/>
  <c r="P21" i="1"/>
  <c r="G17" i="1"/>
  <c r="H17" i="1"/>
  <c r="I17" i="1"/>
  <c r="J17" i="1"/>
  <c r="K17" i="1"/>
  <c r="L17" i="1"/>
  <c r="M17" i="1"/>
  <c r="N17" i="1"/>
  <c r="O17" i="1"/>
  <c r="P52" i="1" l="1"/>
  <c r="D46" i="1"/>
  <c r="D53" i="1" s="1"/>
  <c r="F46" i="1"/>
  <c r="F53" i="1" s="1"/>
  <c r="K46" i="1"/>
  <c r="K53" i="1" s="1"/>
  <c r="E46" i="1"/>
  <c r="E53" i="1" s="1"/>
  <c r="J46" i="1"/>
  <c r="J53" i="1" s="1"/>
  <c r="N46" i="1"/>
  <c r="N53" i="1" s="1"/>
  <c r="I46" i="1"/>
  <c r="I53" i="1" s="1"/>
  <c r="O46" i="1"/>
  <c r="O53" i="1" s="1"/>
  <c r="H46" i="1"/>
  <c r="H53" i="1" s="1"/>
  <c r="L46" i="1"/>
  <c r="L53" i="1" s="1"/>
  <c r="M46" i="1"/>
  <c r="M53" i="1" s="1"/>
  <c r="G46" i="1"/>
  <c r="G53" i="1" s="1"/>
  <c r="P17" i="1"/>
  <c r="P53" i="1" l="1"/>
  <c r="D54" i="1"/>
  <c r="E7" i="1"/>
  <c r="E18" i="1" s="1"/>
  <c r="E54" i="1" s="1"/>
  <c r="F7" i="1" s="1"/>
  <c r="F18" i="1" s="1"/>
  <c r="F54" i="1" s="1"/>
  <c r="G7" i="1" s="1"/>
  <c r="G18" i="1" s="1"/>
  <c r="G54" i="1" s="1"/>
  <c r="H7" i="1" s="1"/>
  <c r="H18" i="1" s="1"/>
  <c r="H54" i="1" s="1"/>
  <c r="I7" i="1" s="1"/>
  <c r="I18" i="1" s="1"/>
  <c r="I54" i="1" s="1"/>
  <c r="J7" i="1" s="1"/>
  <c r="J18" i="1" s="1"/>
  <c r="J54" i="1" s="1"/>
  <c r="K7" i="1" s="1"/>
  <c r="K18" i="1" s="1"/>
  <c r="K54" i="1" s="1"/>
  <c r="L7" i="1" s="1"/>
  <c r="L18" i="1" s="1"/>
  <c r="L54" i="1" s="1"/>
  <c r="M7" i="1" s="1"/>
  <c r="M18" i="1" s="1"/>
  <c r="M54" i="1" s="1"/>
  <c r="N7" i="1" s="1"/>
  <c r="N18" i="1" s="1"/>
  <c r="N54" i="1" s="1"/>
  <c r="P46" i="1"/>
  <c r="O7" i="1" l="1"/>
  <c r="O18" i="1" s="1"/>
  <c r="O54" i="1" s="1"/>
</calcChain>
</file>

<file path=xl/sharedStrings.xml><?xml version="1.0" encoding="utf-8"?>
<sst xmlns="http://schemas.openxmlformats.org/spreadsheetml/2006/main" count="149" uniqueCount="85">
  <si>
    <t>CASH PAID OUT</t>
  </si>
  <si>
    <t>Utilities</t>
  </si>
  <si>
    <t>Miscellaneous</t>
  </si>
  <si>
    <t>SUBTOTAL</t>
  </si>
  <si>
    <t>Loan principal payment</t>
  </si>
  <si>
    <t>Other startup costs</t>
  </si>
  <si>
    <t>TOTAL CASH PAID OUT</t>
  </si>
  <si>
    <t>Depreciation</t>
  </si>
  <si>
    <t>Starting date</t>
  </si>
  <si>
    <t>Commissions and fees</t>
  </si>
  <si>
    <t>Employee benefit programs</t>
  </si>
  <si>
    <t>Insurance (other than health)</t>
  </si>
  <si>
    <t>Other interest expense</t>
  </si>
  <si>
    <t>Office expense</t>
  </si>
  <si>
    <t>Pension and profit-sharing plan</t>
  </si>
  <si>
    <t>Repairs and maintenance</t>
  </si>
  <si>
    <t>Supplies (not in COGS)</t>
  </si>
  <si>
    <t>Taxes and licenses</t>
  </si>
  <si>
    <t>Travel</t>
  </si>
  <si>
    <t>Interest expense</t>
  </si>
  <si>
    <t>Other expenses</t>
  </si>
  <si>
    <t>OTHER OPERATING DATA</t>
  </si>
  <si>
    <t>Beginning</t>
  </si>
  <si>
    <t>Bad debt balance</t>
  </si>
  <si>
    <t>Cash balance alert minimum</t>
  </si>
  <si>
    <t>Total</t>
  </si>
  <si>
    <t>Wages (less emp. credits)</t>
  </si>
  <si>
    <t>Rent or lease</t>
  </si>
  <si>
    <t>Rent or lease: vehicles, equipment</t>
  </si>
  <si>
    <t>To reserve and/or escrow</t>
  </si>
  <si>
    <t>Owners' withdrawal</t>
  </si>
  <si>
    <t>Capital purchases</t>
  </si>
  <si>
    <t>Cash on hand (beginning of month)</t>
  </si>
  <si>
    <t>Materials and supplies (in COGS)</t>
  </si>
  <si>
    <t>Meals and entertainment</t>
  </si>
  <si>
    <t>Total cash available</t>
  </si>
  <si>
    <t>Cash on hand (end of month)</t>
  </si>
  <si>
    <t>Accounts receivable balance</t>
  </si>
  <si>
    <t>Accounts payable balance</t>
  </si>
  <si>
    <t xml:space="preserve"> </t>
  </si>
  <si>
    <t>Cash Flow Projection</t>
  </si>
  <si>
    <t>Nov-24</t>
  </si>
  <si>
    <t>Dec-24</t>
  </si>
  <si>
    <t>Contract labour</t>
  </si>
  <si>
    <t>Sales volume (euros)</t>
  </si>
  <si>
    <t>E.R DESIGN ARCHITECTS LTD.</t>
  </si>
  <si>
    <t>Oct-25</t>
  </si>
  <si>
    <t>Jan-25</t>
  </si>
  <si>
    <t>Feb-25</t>
  </si>
  <si>
    <t>Mar-25</t>
  </si>
  <si>
    <t>Apr-25</t>
  </si>
  <si>
    <t>May-25</t>
  </si>
  <si>
    <t>Jun-25</t>
  </si>
  <si>
    <t>Jul-25</t>
  </si>
  <si>
    <t>Aug-25</t>
  </si>
  <si>
    <t>Sep-25</t>
  </si>
  <si>
    <t>Memberships</t>
  </si>
  <si>
    <t>Subscriptions</t>
  </si>
  <si>
    <t>Advertising &amp; Marketing</t>
  </si>
  <si>
    <t>Sales Consultations</t>
  </si>
  <si>
    <t>Sales Retainers</t>
  </si>
  <si>
    <t>Sales Preliminary Design</t>
  </si>
  <si>
    <t>Sales Approved Design</t>
  </si>
  <si>
    <t>Sales Planning</t>
  </si>
  <si>
    <t>Sales Further Information</t>
  </si>
  <si>
    <t>TOTAL SALES</t>
  </si>
  <si>
    <t>CASH RECEIPTS (REVENUE)</t>
  </si>
  <si>
    <t>Houzz</t>
  </si>
  <si>
    <t>Linktree</t>
  </si>
  <si>
    <t>post office</t>
  </si>
  <si>
    <t>easons</t>
  </si>
  <si>
    <t>Printer</t>
  </si>
  <si>
    <t>professional insurance</t>
  </si>
  <si>
    <t>Travel Expenses (TAG)</t>
  </si>
  <si>
    <t xml:space="preserve">Raffle Ticket </t>
  </si>
  <si>
    <t>Pension</t>
  </si>
  <si>
    <t>Salary</t>
  </si>
  <si>
    <t>Paypal one-off consultation</t>
  </si>
  <si>
    <t>lodgment planning jason</t>
  </si>
  <si>
    <t>money back</t>
  </si>
  <si>
    <t>Marketing</t>
  </si>
  <si>
    <t>Paintings Sales</t>
  </si>
  <si>
    <t>Office Supplies</t>
  </si>
  <si>
    <t>Miscellaneuous</t>
  </si>
  <si>
    <t>computers solutions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</si>
</sst>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5" formatCode="mmmm"/>
    <numFmt numFmtId="167" formatCode="_([$€-2]\ * #,##0.00_);_([$€-2]\ * \(#,##0.00\);_([$€-2]\ * &quot;-&quot;??_);_(@_)"/>
  </numFmts>
  <fonts count="14" x14ac:knownFonts="1">
    <font>
      <sz val="8"/>
      <name val="Arial"/>
    </font>
    <font>
      <sz val="8"/>
      <name val="Arial"/>
      <family val="2"/>
    </font>
    <font>
      <sz val="8"/>
      <name val="Arial"/>
      <family val="2"/>
      <scheme val="minor"/>
    </font>
    <font>
      <b/>
      <sz val="10"/>
      <name val="Arial"/>
      <family val="2"/>
      <scheme val="minor"/>
    </font>
    <font>
      <b/>
      <sz val="8"/>
      <name val="Arial"/>
      <family val="2"/>
      <scheme val="minor"/>
    </font>
    <font>
      <sz val="10"/>
      <name val="Arial"/>
      <family val="2"/>
      <scheme val="minor"/>
    </font>
    <font>
      <sz val="8"/>
      <color theme="0"/>
      <name val="Arial"/>
      <family val="2"/>
      <scheme val="minor"/>
    </font>
    <font>
      <b/>
      <sz val="14"/>
      <color theme="1" tint="0.249977111117893"/>
      <name val="Arial"/>
      <family val="2"/>
      <scheme val="major"/>
    </font>
    <font>
      <b/>
      <sz val="8"/>
      <color theme="0"/>
      <name val="Arial"/>
      <family val="2"/>
      <scheme val="minor"/>
    </font>
    <font>
      <b/>
      <sz val="8"/>
      <color theme="0" tint="-0.249977111117893"/>
      <name val="Arial"/>
      <family val="2"/>
      <scheme val="minor"/>
    </font>
    <font>
      <sz val="8"/>
      <color theme="0" tint="-0.249977111117893"/>
      <name val="Arial"/>
      <family val="2"/>
      <scheme val="minor"/>
    </font>
    <font>
      <b/>
      <sz val="8"/>
      <color theme="1"/>
      <name val="Arial"/>
      <family val="2"/>
      <scheme val="minor"/>
    </font>
    <font>
      <sz val="8"/>
      <color rgb="FFFF0000"/>
      <name val="Arial"/>
      <family val="2"/>
      <scheme val="minor"/>
    </font>
    <font>
      <sz val="8"/>
      <color rgb="FFFF0000"/>
      <name val="Arial"/>
      <family val="2"/>
    </font>
  </fonts>
  <fills count="7">
    <fill>
      <patternFill patternType="none"/>
    </fill>
    <fill>
      <patternFill patternType="gray125"/>
    </fill>
    <fill>
      <patternFill patternType="lightUp">
        <bgColor indexed="22"/>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bgColor indexed="64"/>
      </patternFill>
    </fill>
    <fill>
      <patternFill patternType="solid">
        <fgColor theme="3" tint="-0.49998474074526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style="thin">
        <color indexed="23"/>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auto="1"/>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auto="1"/>
      </top>
      <bottom style="thin">
        <color auto="1"/>
      </bottom>
      <diagonal/>
    </border>
    <border>
      <left style="thin">
        <color indexed="64"/>
      </left>
      <right style="thin">
        <color indexed="64"/>
      </right>
      <top style="thin">
        <color indexed="64"/>
      </top>
      <bottom style="thin">
        <color auto="1"/>
      </bottom>
      <diagonal/>
    </border>
  </borders>
  <cellStyleXfs count="1">
    <xf numFmtId="0" fontId="0" fillId="0" borderId="0">
      <alignment wrapText="1"/>
    </xf>
  </cellStyleXfs>
  <cellXfs count="68">
    <xf numFmtId="0" fontId="0" fillId="0" borderId="0" xfId="0">
      <alignment wrapText="1"/>
    </xf>
    <xf numFmtId="0" fontId="2" fillId="0" borderId="0" xfId="0" applyFont="1" applyAlignment="1"/>
    <xf numFmtId="17" fontId="2" fillId="0" borderId="1" xfId="0" applyNumberFormat="1" applyFont="1" applyBorder="1" applyAlignment="1" applyProtection="1">
      <alignment horizontal="right" wrapText="1"/>
      <protection locked="0"/>
    </xf>
    <xf numFmtId="3" fontId="2" fillId="0" borderId="9" xfId="0" applyNumberFormat="1" applyFont="1" applyBorder="1" applyProtection="1">
      <alignment wrapText="1"/>
      <protection locked="0"/>
    </xf>
    <xf numFmtId="0" fontId="3" fillId="0" borderId="0" xfId="0" applyFont="1" applyAlignment="1"/>
    <xf numFmtId="0" fontId="4" fillId="0" borderId="0" xfId="0" applyFont="1">
      <alignment wrapText="1"/>
    </xf>
    <xf numFmtId="0" fontId="2" fillId="0" borderId="0" xfId="0" applyFont="1">
      <alignment wrapText="1"/>
    </xf>
    <xf numFmtId="0" fontId="4" fillId="0" borderId="3" xfId="0" applyFont="1" applyBorder="1">
      <alignment wrapText="1"/>
    </xf>
    <xf numFmtId="3" fontId="2" fillId="0" borderId="4" xfId="0" applyNumberFormat="1" applyFont="1" applyBorder="1">
      <alignment wrapText="1"/>
    </xf>
    <xf numFmtId="3" fontId="2" fillId="0" borderId="7" xfId="0" applyNumberFormat="1" applyFont="1" applyBorder="1">
      <alignment wrapText="1"/>
    </xf>
    <xf numFmtId="0" fontId="4" fillId="0" borderId="7" xfId="0" applyFont="1" applyBorder="1">
      <alignment wrapText="1"/>
    </xf>
    <xf numFmtId="0" fontId="2" fillId="0" borderId="7" xfId="0" applyFont="1" applyBorder="1">
      <alignment wrapText="1"/>
    </xf>
    <xf numFmtId="0" fontId="5" fillId="0" borderId="0" xfId="0" applyFont="1">
      <alignment wrapText="1"/>
    </xf>
    <xf numFmtId="3" fontId="6" fillId="0" borderId="0" xfId="0" applyNumberFormat="1" applyFont="1" applyAlignment="1"/>
    <xf numFmtId="3" fontId="2" fillId="0" borderId="0" xfId="0" applyNumberFormat="1" applyFont="1">
      <alignment wrapText="1"/>
    </xf>
    <xf numFmtId="0" fontId="2" fillId="0" borderId="5" xfId="0" applyFont="1" applyBorder="1">
      <alignment wrapText="1"/>
    </xf>
    <xf numFmtId="0" fontId="2" fillId="0" borderId="6" xfId="0" applyFont="1" applyBorder="1">
      <alignment wrapText="1"/>
    </xf>
    <xf numFmtId="0" fontId="2" fillId="0" borderId="16" xfId="0" applyFont="1" applyBorder="1">
      <alignment wrapText="1"/>
    </xf>
    <xf numFmtId="0" fontId="2" fillId="0" borderId="17" xfId="0" applyFont="1" applyBorder="1">
      <alignment wrapText="1"/>
    </xf>
    <xf numFmtId="0" fontId="9" fillId="2" borderId="11" xfId="0" applyFont="1" applyFill="1" applyBorder="1">
      <alignment wrapText="1"/>
    </xf>
    <xf numFmtId="0" fontId="4" fillId="5" borderId="12" xfId="0" applyFont="1" applyFill="1" applyBorder="1">
      <alignment wrapText="1"/>
    </xf>
    <xf numFmtId="0" fontId="11" fillId="5" borderId="0" xfId="0" applyFont="1" applyFill="1">
      <alignment wrapText="1"/>
    </xf>
    <xf numFmtId="0" fontId="4" fillId="5" borderId="8" xfId="0" applyFont="1" applyFill="1" applyBorder="1">
      <alignment wrapText="1"/>
    </xf>
    <xf numFmtId="167" fontId="2" fillId="0" borderId="12" xfId="0" applyNumberFormat="1" applyFont="1" applyBorder="1" applyProtection="1">
      <alignment wrapText="1"/>
      <protection locked="0"/>
    </xf>
    <xf numFmtId="167" fontId="2" fillId="3" borderId="10" xfId="0" applyNumberFormat="1" applyFont="1" applyFill="1" applyBorder="1">
      <alignment wrapText="1"/>
    </xf>
    <xf numFmtId="167" fontId="2" fillId="2" borderId="11" xfId="0" applyNumberFormat="1" applyFont="1" applyFill="1" applyBorder="1">
      <alignment wrapText="1"/>
    </xf>
    <xf numFmtId="167" fontId="2" fillId="2" borderId="10" xfId="0" applyNumberFormat="1" applyFont="1" applyFill="1" applyBorder="1">
      <alignment wrapText="1"/>
    </xf>
    <xf numFmtId="167" fontId="2" fillId="0" borderId="9" xfId="0" applyNumberFormat="1" applyFont="1" applyBorder="1" applyProtection="1">
      <alignment wrapText="1"/>
      <protection locked="0"/>
    </xf>
    <xf numFmtId="167" fontId="2" fillId="3" borderId="8" xfId="0" applyNumberFormat="1" applyFont="1" applyFill="1" applyBorder="1">
      <alignment wrapText="1"/>
    </xf>
    <xf numFmtId="167" fontId="2" fillId="0" borderId="1" xfId="0" applyNumberFormat="1" applyFont="1" applyBorder="1" applyProtection="1">
      <alignment wrapText="1"/>
      <protection locked="0"/>
    </xf>
    <xf numFmtId="167" fontId="10" fillId="2" borderId="10" xfId="0" applyNumberFormat="1" applyFont="1" applyFill="1" applyBorder="1">
      <alignment wrapText="1"/>
    </xf>
    <xf numFmtId="167" fontId="2" fillId="0" borderId="10" xfId="0" applyNumberFormat="1" applyFont="1" applyBorder="1" applyProtection="1">
      <alignment wrapText="1"/>
      <protection locked="0"/>
    </xf>
    <xf numFmtId="167" fontId="2" fillId="3" borderId="11" xfId="0" applyNumberFormat="1" applyFont="1" applyFill="1" applyBorder="1">
      <alignment wrapText="1"/>
    </xf>
    <xf numFmtId="167" fontId="2" fillId="3" borderId="3" xfId="0" applyNumberFormat="1" applyFont="1" applyFill="1" applyBorder="1">
      <alignment wrapText="1"/>
    </xf>
    <xf numFmtId="167" fontId="2" fillId="2" borderId="19" xfId="0" applyNumberFormat="1" applyFont="1" applyFill="1" applyBorder="1">
      <alignment wrapText="1"/>
    </xf>
    <xf numFmtId="167" fontId="2" fillId="0" borderId="19" xfId="0" applyNumberFormat="1" applyFont="1" applyBorder="1">
      <alignment wrapText="1"/>
    </xf>
    <xf numFmtId="167" fontId="2" fillId="3" borderId="19" xfId="0" applyNumberFormat="1" applyFont="1" applyFill="1" applyBorder="1">
      <alignment wrapText="1"/>
    </xf>
    <xf numFmtId="167" fontId="10" fillId="2" borderId="11" xfId="0" applyNumberFormat="1" applyFont="1" applyFill="1" applyBorder="1">
      <alignment wrapText="1"/>
    </xf>
    <xf numFmtId="167" fontId="2" fillId="0" borderId="11" xfId="0" applyNumberFormat="1" applyFont="1" applyBorder="1">
      <alignment wrapText="1"/>
    </xf>
    <xf numFmtId="167" fontId="2" fillId="2" borderId="21" xfId="0" applyNumberFormat="1" applyFont="1" applyFill="1" applyBorder="1">
      <alignment wrapText="1"/>
    </xf>
    <xf numFmtId="167" fontId="2" fillId="4" borderId="9" xfId="0" applyNumberFormat="1" applyFont="1" applyFill="1" applyBorder="1">
      <alignment wrapText="1"/>
    </xf>
    <xf numFmtId="167" fontId="2" fillId="4" borderId="8" xfId="0" applyNumberFormat="1" applyFont="1" applyFill="1" applyBorder="1">
      <alignment wrapText="1"/>
    </xf>
    <xf numFmtId="167" fontId="2" fillId="4" borderId="14" xfId="0" applyNumberFormat="1" applyFont="1" applyFill="1" applyBorder="1">
      <alignment wrapText="1"/>
    </xf>
    <xf numFmtId="167" fontId="2" fillId="4" borderId="18" xfId="0" applyNumberFormat="1" applyFont="1" applyFill="1" applyBorder="1">
      <alignment wrapText="1"/>
    </xf>
    <xf numFmtId="167" fontId="2" fillId="0" borderId="18" xfId="0" applyNumberFormat="1" applyFont="1" applyBorder="1" applyProtection="1">
      <alignment wrapText="1"/>
      <protection locked="0"/>
    </xf>
    <xf numFmtId="167" fontId="2" fillId="4" borderId="15" xfId="0" applyNumberFormat="1" applyFont="1" applyFill="1" applyBorder="1">
      <alignment wrapText="1"/>
    </xf>
    <xf numFmtId="0" fontId="8" fillId="6" borderId="6" xfId="0" applyFont="1" applyFill="1" applyBorder="1" applyAlignment="1">
      <alignment horizontal="center" wrapText="1"/>
    </xf>
    <xf numFmtId="17" fontId="8" fillId="6" borderId="9" xfId="0" applyNumberFormat="1" applyFont="1" applyFill="1" applyBorder="1" applyAlignment="1">
      <alignment horizontal="center" wrapText="1"/>
    </xf>
    <xf numFmtId="165" fontId="8" fillId="6" borderId="8" xfId="0" applyNumberFormat="1" applyFont="1" applyFill="1" applyBorder="1" applyAlignment="1">
      <alignment horizontal="center" wrapText="1"/>
    </xf>
    <xf numFmtId="0" fontId="8" fillId="6" borderId="2" xfId="0" applyFont="1" applyFill="1" applyBorder="1">
      <alignment wrapText="1"/>
    </xf>
    <xf numFmtId="0" fontId="6" fillId="6" borderId="2" xfId="0" applyFont="1" applyFill="1" applyBorder="1">
      <alignment wrapText="1"/>
    </xf>
    <xf numFmtId="0" fontId="6" fillId="6" borderId="2" xfId="0" applyFont="1" applyFill="1" applyBorder="1" applyAlignment="1">
      <alignment horizontal="center" wrapText="1"/>
    </xf>
    <xf numFmtId="0" fontId="8" fillId="6" borderId="11" xfId="0" applyFont="1" applyFill="1" applyBorder="1" applyAlignment="1">
      <alignment horizontal="center" wrapText="1"/>
    </xf>
    <xf numFmtId="0" fontId="12" fillId="0" borderId="13" xfId="0" applyFont="1" applyBorder="1" applyAlignment="1"/>
    <xf numFmtId="0" fontId="12" fillId="0" borderId="13" xfId="0" applyFont="1" applyBorder="1">
      <alignment wrapText="1"/>
    </xf>
    <xf numFmtId="0" fontId="12" fillId="0" borderId="5" xfId="0" applyFont="1" applyBorder="1" applyAlignment="1"/>
    <xf numFmtId="0" fontId="12" fillId="0" borderId="5" xfId="0" applyFont="1" applyBorder="1">
      <alignment wrapText="1"/>
    </xf>
    <xf numFmtId="0" fontId="12" fillId="0" borderId="20" xfId="0" applyFont="1" applyBorder="1">
      <alignment wrapText="1"/>
    </xf>
    <xf numFmtId="0" fontId="4" fillId="5" borderId="22" xfId="0" applyFont="1" applyFill="1" applyBorder="1">
      <alignment wrapText="1"/>
    </xf>
    <xf numFmtId="167" fontId="2" fillId="3" borderId="23" xfId="0" applyNumberFormat="1" applyFont="1" applyFill="1" applyBorder="1">
      <alignment wrapText="1"/>
    </xf>
    <xf numFmtId="0" fontId="12" fillId="0" borderId="16" xfId="0" applyFont="1" applyBorder="1">
      <alignment wrapText="1"/>
    </xf>
    <xf numFmtId="0" fontId="1" fillId="0" borderId="0" xfId="0" applyFont="1">
      <alignment wrapText="1"/>
    </xf>
    <xf numFmtId="0" fontId="2" fillId="0" borderId="25" xfId="0" applyFont="1" applyBorder="1">
      <alignment wrapText="1"/>
    </xf>
    <xf numFmtId="0" fontId="2" fillId="0" borderId="12" xfId="0" applyFont="1" applyBorder="1">
      <alignment wrapText="1"/>
    </xf>
    <xf numFmtId="167" fontId="2" fillId="0" borderId="25" xfId="0" applyNumberFormat="1" applyFont="1" applyBorder="1" applyProtection="1">
      <alignment wrapText="1"/>
      <protection locked="0"/>
    </xf>
    <xf numFmtId="167" fontId="2" fillId="3" borderId="24" xfId="0" applyNumberFormat="1" applyFont="1" applyFill="1" applyBorder="1">
      <alignment wrapText="1"/>
    </xf>
    <xf numFmtId="0" fontId="13" fillId="0" borderId="0" xfId="0" applyFont="1">
      <alignment wrapText="1"/>
    </xf>
    <xf numFmtId="0" fontId="7" fillId="0" borderId="0" xfId="0" applyFont="1" applyAlignment="1">
      <alignment horizontal="center" wrapText="1"/>
    </xf>
  </cellXfs>
  <cellStyles count="1">
    <cellStyle name="Normal" xfId="0" builtinId="0" customBuiltin="1"/>
  </cellStyles>
  <dxfs count="143">
    <dxf>
      <font>
        <color rgb="FFC00000"/>
      </font>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top style="thin">
          <color indexed="64"/>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8"/>
        <color theme="0" tint="-0.249977111117893"/>
        <name val="Arial"/>
        <family val="2"/>
        <scheme val="minor"/>
      </font>
      <numFmt numFmtId="167" formatCode="_([$€-2]\ * #,##0.00_);_([$€-2]\ * \(#,##0.00\);_([$€-2]\ * &quot;-&quot;??_);_(@_)"/>
      <fill>
        <patternFill patternType="lightUp">
          <fgColor indexed="64"/>
          <bgColor indexed="22"/>
        </patternFill>
      </fill>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lightUp">
          <fgColor indexed="64"/>
          <bgColor indexed="22"/>
        </patternFill>
      </fill>
      <border diagonalUp="0" diagonalDown="0" outline="0">
        <left/>
        <right style="thin">
          <color indexed="64"/>
        </right>
        <top style="thin">
          <color indexed="64"/>
        </top>
        <bottom/>
      </border>
    </dxf>
    <dxf>
      <font>
        <b/>
        <i val="0"/>
        <strike val="0"/>
        <condense val="0"/>
        <extend val="0"/>
        <outline val="0"/>
        <shadow val="0"/>
        <u val="none"/>
        <vertAlign val="baseline"/>
        <sz val="8"/>
        <color auto="1"/>
        <name val="Arial"/>
        <family val="2"/>
        <scheme val="minor"/>
      </font>
      <fill>
        <patternFill patternType="solid">
          <fgColor indexed="64"/>
          <bgColor theme="0"/>
        </patternFill>
      </fill>
      <border diagonalUp="0" diagonalDown="0" outline="0">
        <left/>
        <right/>
        <top style="thin">
          <color indexed="64"/>
        </top>
        <bottom/>
      </border>
    </dxf>
    <dxf>
      <font>
        <b val="0"/>
        <i val="0"/>
        <strike val="0"/>
        <condense val="0"/>
        <extend val="0"/>
        <outline val="0"/>
        <shadow val="0"/>
        <u val="none"/>
        <vertAlign val="baseline"/>
        <sz val="8"/>
        <color rgb="FFFF0000"/>
        <name val="Arial"/>
        <family val="2"/>
        <scheme val="minor"/>
      </font>
      <alignment horizontal="general" vertical="bottom" textRotation="0" wrapText="1" indent="0" justifyLastLine="0" shrinkToFit="0" readingOrder="0"/>
      <border diagonalUp="0" diagonalDown="0" outline="0">
        <left/>
        <right style="thin">
          <color indexed="64"/>
        </right>
        <top style="thin">
          <color indexed="64"/>
        </top>
        <bottom/>
      </border>
    </dxf>
    <dxf>
      <border outline="0">
        <left style="thin">
          <color indexed="64"/>
        </left>
        <right style="thin">
          <color indexed="64"/>
        </right>
        <top style="thin">
          <color indexed="64"/>
        </top>
        <bottom style="thin">
          <color auto="1"/>
        </bottom>
      </border>
    </dxf>
    <dxf>
      <font>
        <b val="0"/>
        <i val="0"/>
        <strike val="0"/>
        <condense val="0"/>
        <extend val="0"/>
        <outline val="0"/>
        <shadow val="0"/>
        <u val="none"/>
        <vertAlign val="baseline"/>
        <sz val="8"/>
        <color auto="1"/>
        <name val="Arial"/>
        <family val="2"/>
        <scheme val="minor"/>
      </font>
    </dxf>
    <dxf>
      <font>
        <b/>
        <i val="0"/>
        <strike val="0"/>
        <condense val="0"/>
        <extend val="0"/>
        <outline val="0"/>
        <shadow val="0"/>
        <u val="none"/>
        <vertAlign val="baseline"/>
        <sz val="8"/>
        <color theme="0"/>
        <name val="Arial"/>
        <family val="2"/>
        <scheme val="minor"/>
      </font>
      <numFmt numFmtId="168" formatCode="mmm/yy"/>
      <fill>
        <patternFill patternType="solid">
          <fgColor indexed="64"/>
          <bgColor theme="1" tint="0.499984740745262"/>
        </patternFill>
      </fill>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0.249977111117893"/>
        </patternFill>
      </fill>
      <border diagonalUp="0" diagonalDown="0" outline="0">
        <left style="thin">
          <color indexed="64"/>
        </left>
        <right/>
        <top style="thin">
          <color indexed="64"/>
        </top>
        <bottom style="thin">
          <color indexed="64"/>
        </bottom>
      </border>
      <protection locked="1"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minor"/>
      </font>
      <protection locked="0" hidden="0"/>
    </dxf>
    <dxf>
      <border outline="0">
        <bottom style="thin">
          <color indexed="64"/>
        </bottom>
      </border>
    </dxf>
    <dxf>
      <font>
        <b val="0"/>
        <i val="0"/>
        <strike val="0"/>
        <condense val="0"/>
        <extend val="0"/>
        <outline val="0"/>
        <shadow val="0"/>
        <u val="none"/>
        <vertAlign val="baseline"/>
        <sz val="8"/>
        <color theme="0"/>
        <name val="Arial"/>
        <family val="2"/>
        <scheme val="minor"/>
      </font>
      <numFmt numFmtId="22" formatCode="mmm\-yy"/>
      <fill>
        <patternFill patternType="solid">
          <fgColor indexed="64"/>
          <bgColor theme="3"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top/>
        <bottom style="thin">
          <color indexed="64"/>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lightUp">
          <fgColor indexed="64"/>
          <bgColor indexed="2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lightUp">
          <fgColor indexed="64"/>
          <bgColor indexed="22"/>
        </patternFill>
      </fill>
      <border diagonalUp="0" diagonalDown="0" outline="0">
        <left style="thin">
          <color indexed="64"/>
        </left>
        <right style="thin">
          <color indexed="64"/>
        </right>
        <top/>
        <bottom/>
      </border>
    </dxf>
    <dxf>
      <font>
        <b/>
        <i val="0"/>
        <strike val="0"/>
        <condense val="0"/>
        <extend val="0"/>
        <outline val="0"/>
        <shadow val="0"/>
        <u val="none"/>
        <vertAlign val="baseline"/>
        <sz val="8"/>
        <color auto="1"/>
        <name val="Arial"/>
        <family val="2"/>
        <scheme val="minor"/>
      </font>
      <fill>
        <patternFill patternType="solid">
          <fgColor indexed="64"/>
          <bgColor theme="0"/>
        </patternFill>
      </fill>
      <border diagonalUp="0" diagonalDown="0" outline="0">
        <left/>
        <right style="thin">
          <color indexed="64"/>
        </right>
        <top/>
        <bottom/>
      </border>
    </dxf>
    <dxf>
      <font>
        <b val="0"/>
        <i val="0"/>
        <strike val="0"/>
        <condense val="0"/>
        <extend val="0"/>
        <outline val="0"/>
        <shadow val="0"/>
        <u val="none"/>
        <vertAlign val="baseline"/>
        <sz val="8"/>
        <color rgb="FFFF0000"/>
        <name val="Arial"/>
        <family val="2"/>
        <scheme val="minor"/>
      </font>
      <alignment horizontal="general" vertical="bottom"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rder>
    </dxf>
    <dxf>
      <font>
        <b val="0"/>
        <i val="0"/>
        <strike val="0"/>
        <condense val="0"/>
        <extend val="0"/>
        <outline val="0"/>
        <shadow val="0"/>
        <u val="none"/>
        <vertAlign val="baseline"/>
        <sz val="8"/>
        <color auto="1"/>
        <name val="Arial"/>
        <family val="2"/>
        <scheme val="minor"/>
      </font>
      <protection locked="0" hidden="0"/>
    </dxf>
    <dxf>
      <border outline="0">
        <bottom style="thin">
          <color indexed="64"/>
        </bottom>
      </border>
    </dxf>
    <dxf>
      <font>
        <b val="0"/>
        <i val="0"/>
        <strike val="0"/>
        <condense val="0"/>
        <extend val="0"/>
        <outline val="0"/>
        <shadow val="0"/>
        <u val="none"/>
        <vertAlign val="baseline"/>
        <sz val="8"/>
        <color theme="0"/>
        <name val="Arial"/>
        <family val="2"/>
        <scheme val="minor"/>
      </font>
      <numFmt numFmtId="22" formatCode="mmm\-yy"/>
      <fill>
        <patternFill patternType="solid">
          <fgColor indexed="64"/>
          <bgColor theme="3" tint="-0.499984740745262"/>
        </patternFill>
      </fill>
      <alignment horizontal="center" vertical="bottom" textRotation="0" wrapText="1" indent="0" justifyLastLine="0" shrinkToFit="0" readingOrder="0"/>
    </dxf>
    <dxf>
      <font>
        <b val="0"/>
        <i val="0"/>
        <strike val="0"/>
        <condense val="0"/>
        <extend val="0"/>
        <outline val="0"/>
        <shadow val="0"/>
        <u val="none"/>
        <vertAlign val="baseline"/>
        <sz val="8"/>
        <color auto="1"/>
        <name val="Arial"/>
        <family val="2"/>
        <scheme val="minor"/>
      </font>
      <numFmt numFmtId="167" formatCode="_([$€-2]\ * #,##0.00_);_([$€-2]\ * \(#,##0.00\);_([$€-2]\ * &quot;-&quot;??_);_(@_)"/>
      <fill>
        <patternFill patternType="lightUp">
          <fgColor indexed="64"/>
          <bgColor indexed="22"/>
        </patternFill>
      </fill>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right style="thin">
          <color indexed="64"/>
        </right>
        <top/>
        <bottom/>
      </border>
      <protection locked="0" hidden="0"/>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dxf>
    <dxf>
      <border outline="0">
        <bottom style="thin">
          <color indexed="64"/>
        </bottom>
      </border>
    </dxf>
    <dxf>
      <font>
        <b/>
        <i val="0"/>
        <strike val="0"/>
        <condense val="0"/>
        <extend val="0"/>
        <outline val="0"/>
        <shadow val="0"/>
        <u val="none"/>
        <vertAlign val="baseline"/>
        <sz val="8"/>
        <color theme="0"/>
        <name val="Arial"/>
        <family val="2"/>
        <scheme val="minor"/>
      </font>
      <numFmt numFmtId="168" formatCode="mmm/yy"/>
      <fill>
        <patternFill patternType="solid">
          <fgColor indexed="64"/>
          <bgColor theme="3" tint="-0.499984740745262"/>
        </patternFill>
      </fill>
      <alignment horizontal="center"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top/>
        <bottom style="thin">
          <color indexed="64"/>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fill>
        <patternFill patternType="solid">
          <fgColor indexed="64"/>
          <bgColor theme="0" tint="-4.9989318521683403E-2"/>
        </patternFill>
      </fill>
      <border diagonalUp="0" diagonalDown="0" outline="0">
        <left style="thin">
          <color indexed="64"/>
        </left>
        <right style="thin">
          <color indexed="64"/>
        </right>
        <top style="thin">
          <color auto="1"/>
        </top>
        <bottom style="thin">
          <color auto="1"/>
        </bottom>
      </border>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8"/>
        <color auto="1"/>
        <name val="Arial"/>
        <family val="2"/>
        <scheme val="minor"/>
      </font>
      <numFmt numFmtId="167" formatCode="_([$€-2]\ * #,##0.00_);_([$€-2]\ * \(#,##0.00\);_([$€-2]\ * &quot;-&quot;??_);_(@_)"/>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8"/>
        <color theme="0" tint="-0.249977111117893"/>
        <name val="Arial"/>
        <family val="2"/>
        <scheme val="minor"/>
      </font>
      <numFmt numFmtId="167" formatCode="_([$€-2]\ * #,##0.00_);_([$€-2]\ * \(#,##0.00\);_([$€-2]\ * &quot;-&quot;??_);_(@_)"/>
      <fill>
        <patternFill patternType="lightUp">
          <fgColor indexed="64"/>
          <bgColor indexed="22"/>
        </patternFill>
      </fill>
      <border diagonalUp="0" diagonalDown="0" outline="0">
        <left style="thin">
          <color indexed="64"/>
        </left>
        <right style="thin">
          <color indexed="64"/>
        </right>
        <top/>
        <bottom/>
      </border>
    </dxf>
    <dxf>
      <font>
        <b val="0"/>
        <i val="0"/>
        <strike val="0"/>
        <condense val="0"/>
        <extend val="0"/>
        <outline val="0"/>
        <shadow val="0"/>
        <u val="none"/>
        <vertAlign val="baseline"/>
        <sz val="8"/>
        <color auto="1"/>
        <name val="Arial"/>
        <family val="2"/>
        <scheme val="minor"/>
      </font>
      <numFmt numFmtId="167" formatCode="_([$€-2]\ * #,##0.00_);_([$€-2]\ * \(#,##0.00\);_([$€-2]\ * &quot;-&quot;??_);_(@_)"/>
      <fill>
        <patternFill patternType="lightUp">
          <fgColor indexed="64"/>
          <bgColor indexed="22"/>
        </patternFill>
      </fill>
      <border diagonalUp="0" diagonalDown="0" outline="0">
        <left style="thin">
          <color indexed="64"/>
        </left>
        <right style="thin">
          <color indexed="64"/>
        </right>
        <top/>
        <bottom/>
      </border>
    </dxf>
    <dxf>
      <font>
        <b/>
        <i val="0"/>
        <strike val="0"/>
        <condense val="0"/>
        <extend val="0"/>
        <outline val="0"/>
        <shadow val="0"/>
        <u val="none"/>
        <vertAlign val="baseline"/>
        <sz val="8"/>
        <color auto="1"/>
        <name val="Arial"/>
        <family val="2"/>
        <scheme val="minor"/>
      </font>
      <fill>
        <patternFill patternType="solid">
          <fgColor indexed="64"/>
          <bgColor theme="0"/>
        </patternFill>
      </fill>
      <border diagonalUp="0" diagonalDown="0" outline="0">
        <left/>
        <right style="thin">
          <color indexed="64"/>
        </right>
        <top/>
        <bottom/>
      </border>
    </dxf>
    <dxf>
      <font>
        <b val="0"/>
        <i val="0"/>
        <strike val="0"/>
        <condense val="0"/>
        <extend val="0"/>
        <outline val="0"/>
        <shadow val="0"/>
        <u val="none"/>
        <vertAlign val="baseline"/>
        <sz val="8"/>
        <color auto="1"/>
        <name val="Arial"/>
        <family val="2"/>
        <scheme val="minor"/>
      </font>
      <fill>
        <patternFill patternType="none">
          <fgColor indexed="64"/>
          <bgColor indexed="65"/>
        </patternFill>
      </fill>
      <border diagonalUp="0" diagonalDown="0" outline="0">
        <left/>
        <right style="thin">
          <color indexed="64"/>
        </right>
        <top style="thin">
          <color indexed="64"/>
        </top>
        <bottom style="thin">
          <color indexed="64"/>
        </bottom>
      </border>
      <protection locked="1" hidden="0"/>
    </dxf>
    <dxf>
      <border outline="0">
        <left style="thin">
          <color indexed="64"/>
        </left>
        <right style="thin">
          <color indexed="64"/>
        </right>
        <top style="thin">
          <color indexed="64"/>
        </top>
      </border>
    </dxf>
    <dxf>
      <font>
        <b val="0"/>
        <i val="0"/>
        <strike val="0"/>
        <condense val="0"/>
        <extend val="0"/>
        <outline val="0"/>
        <shadow val="0"/>
        <u val="none"/>
        <vertAlign val="baseline"/>
        <sz val="8"/>
        <color auto="1"/>
        <name val="Arial"/>
        <family val="2"/>
        <scheme val="minor"/>
      </font>
      <protection locked="0" hidden="0"/>
    </dxf>
    <dxf>
      <border outline="0">
        <bottom style="thin">
          <color indexed="64"/>
        </bottom>
      </border>
    </dxf>
    <dxf>
      <font>
        <b val="0"/>
        <i val="0"/>
        <strike val="0"/>
        <condense val="0"/>
        <extend val="0"/>
        <outline val="0"/>
        <shadow val="0"/>
        <u val="none"/>
        <vertAlign val="baseline"/>
        <sz val="8"/>
        <color theme="0"/>
        <name val="Arial"/>
        <family val="2"/>
        <scheme val="minor"/>
      </font>
      <numFmt numFmtId="3" formatCode="#,##0"/>
      <fill>
        <patternFill patternType="solid">
          <fgColor indexed="64"/>
          <bgColor theme="3" tint="-0.499984740745262"/>
        </patternFill>
      </fill>
    </dxf>
    <dxf>
      <font>
        <b/>
        <i val="0"/>
      </font>
    </dxf>
    <dxf>
      <fill>
        <patternFill>
          <bgColor theme="0" tint="-4.9989318521683403E-2"/>
        </patternFill>
      </fill>
    </dxf>
    <dxf>
      <font>
        <b/>
        <i val="0"/>
        <color theme="0"/>
      </font>
      <fill>
        <patternFill>
          <bgColor theme="1" tint="0.499984740745262"/>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Cash" pivot="0" count="4" xr9:uid="{3973EF6A-B0C6-494A-AB23-DAB401262EA5}">
      <tableStyleElement type="wholeTable" dxfId="142"/>
      <tableStyleElement type="headerRow" dxfId="141"/>
      <tableStyleElement type="totalRow" dxfId="140"/>
      <tableStyleElement type="firstTotalCell" dxfId="139"/>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DDDDDD"/>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CCFF"/>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A8D09BB-34D3-4AF7-9031-3D6DF1158C56}" name="CashReceipts" displayName="CashReceipts" ref="B9:P17" totalsRowCount="1" headerRowDxfId="138" dataDxfId="136" headerRowBorderDxfId="137" tableBorderDxfId="135">
  <autoFilter ref="B9:P16" xr:uid="{CFC3E0DF-7E01-43B0-81AC-B970BB27AC4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5B785BA6-709A-4A26-97A8-620F1A41A744}" name="CASH RECEIPTS (REVENUE)" totalsRowLabel="TOTAL SALES" dataDxfId="134" totalsRowDxfId="133"/>
    <tableColumn id="2" xr3:uid="{91C2B6BC-11DB-4F7F-A837-AA987D387048}" name=" " dataDxfId="132" totalsRowDxfId="131"/>
    <tableColumn id="3" xr3:uid="{EAFC92A7-99F7-4058-BE5D-3FCB3E5080BC}" name="Nov-24" totalsRowFunction="custom" dataDxfId="130" totalsRowDxfId="129">
      <totalsRowFormula>SUM(D10,D12:D15,(D11*-1))</totalsRowFormula>
    </tableColumn>
    <tableColumn id="4" xr3:uid="{DF5F164F-FD23-4AAA-A7A5-55E2EA3129E5}" name="Dec-24" totalsRowFunction="custom" dataDxfId="128" totalsRowDxfId="127">
      <totalsRowFormula>SUM(E10,E12:E15,(E11*-1))</totalsRowFormula>
    </tableColumn>
    <tableColumn id="5" xr3:uid="{475C154A-8FF3-4B3F-858C-11CB0D071C8E}" name="Jan-25" totalsRowFunction="custom" dataDxfId="126" totalsRowDxfId="125">
      <totalsRowFormula>SUM(F10,F12:F15,(F11*-1))</totalsRowFormula>
    </tableColumn>
    <tableColumn id="6" xr3:uid="{A4A81A2E-5A80-49FF-B0C7-C3FD322D8328}" name="Feb-25" totalsRowFunction="custom" dataDxfId="124" totalsRowDxfId="123">
      <totalsRowFormula>SUM(G10,G12:G15,(G11*-1))</totalsRowFormula>
    </tableColumn>
    <tableColumn id="7" xr3:uid="{057ACB0A-F039-4246-886D-E108CD9A4C27}" name="Mar-25" totalsRowFunction="custom" dataDxfId="122" totalsRowDxfId="121">
      <totalsRowFormula>SUM(H10,H12:H15,(H11*-1))</totalsRowFormula>
    </tableColumn>
    <tableColumn id="8" xr3:uid="{02E2AB04-F8F4-47DA-9626-D1BA6BAAB183}" name="Apr-25" totalsRowFunction="custom" dataDxfId="120" totalsRowDxfId="119">
      <totalsRowFormula>SUM(I10,I12:I15,(I11*-1))</totalsRowFormula>
    </tableColumn>
    <tableColumn id="9" xr3:uid="{2E77A184-8560-4584-B7AB-3C29EF58CFEB}" name="May-25" totalsRowFunction="custom" dataDxfId="118" totalsRowDxfId="117">
      <totalsRowFormula>SUM(J10,J12:J15,(J11*-1))</totalsRowFormula>
    </tableColumn>
    <tableColumn id="10" xr3:uid="{AF505866-741F-472B-9321-9C1FE0A0C8BB}" name="Jun-25" totalsRowFunction="custom" dataDxfId="116" totalsRowDxfId="115">
      <totalsRowFormula>SUM(K10,K12:K15,(K11*-1))</totalsRowFormula>
    </tableColumn>
    <tableColumn id="11" xr3:uid="{86A5EB5F-CB3E-4435-B329-D75D16031EC4}" name="Jul-25" totalsRowFunction="custom" dataDxfId="114" totalsRowDxfId="113">
      <totalsRowFormula>SUM(L10,L12:L15,(L11*-1))</totalsRowFormula>
    </tableColumn>
    <tableColumn id="12" xr3:uid="{0CF60FD3-7405-45F1-9261-F99C8D40410D}" name="Aug-25" totalsRowFunction="custom" dataDxfId="112" totalsRowDxfId="111">
      <totalsRowFormula>SUM(M10,M12:M15,(M11*-1))</totalsRowFormula>
    </tableColumn>
    <tableColumn id="13" xr3:uid="{A9F2F9CA-E616-4FB8-B375-9D72A3A2306E}" name="Sep-25" totalsRowFunction="custom" dataDxfId="110" totalsRowDxfId="109">
      <totalsRowFormula>SUM(N10,N12:N15,(N11*-1))</totalsRowFormula>
    </tableColumn>
    <tableColumn id="14" xr3:uid="{8339EBEE-BBEA-46CE-BCF2-D019FBC764EA}" name="Oct-25" totalsRowFunction="custom" dataDxfId="108" totalsRowDxfId="107">
      <totalsRowFormula>SUM(O10,O12:O15,(O11*-1))</totalsRowFormula>
    </tableColumn>
    <tableColumn id="15" xr3:uid="{648D2FEE-FA3E-48F9-8B91-D10A39039861}" name="Total" totalsRowFunction="sum" dataDxfId="106" totalsRowDxfId="105"/>
  </tableColumns>
  <tableStyleInfo name="Cash" showFirstColumn="0" showLastColumn="0" showRowStripes="0" showColumnStripes="0"/>
  <extLst>
    <ext xmlns:x14="http://schemas.microsoft.com/office/spreadsheetml/2009/9/main" uri="{504A1905-F514-4f6f-8877-14C23A59335A}">
      <x14:table altTextSummary="Enter or modify Cash Receipts items and each month values in this table. Total Cash Receipts and Total Cash Available are auto calculated "/>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DC4B605-CC6D-4B4B-B065-4404522D4544}" name="CashOnHand" displayName="CashOnHand" ref="C6:P7" totalsRowShown="0" headerRowDxfId="104" dataDxfId="102" headerRowBorderDxfId="103" tableBorderDxfId="101">
  <autoFilter ref="C6:P7" xr:uid="{75A0FB42-9BAD-45ED-B6CD-B87D7AFD6F6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4C8D52D9-107B-402E-9F92-2189471D5CC0}" name="Beginning" dataDxfId="100"/>
    <tableColumn id="2" xr3:uid="{20D78004-755E-4402-9E26-152FC8ED5814}" name="Nov-24" dataDxfId="99">
      <calculatedColumnFormula>C54</calculatedColumnFormula>
    </tableColumn>
    <tableColumn id="3" xr3:uid="{58B5D5C5-7173-416A-A579-975E8462BF39}" name="Dec-24" dataDxfId="98">
      <calculatedColumnFormula>D54</calculatedColumnFormula>
    </tableColumn>
    <tableColumn id="4" xr3:uid="{CCD3D305-A175-4686-A03A-FE03A58B6046}" name="Jan-25" dataDxfId="97">
      <calculatedColumnFormula>E54</calculatedColumnFormula>
    </tableColumn>
    <tableColumn id="5" xr3:uid="{7487B9ED-A5B6-4275-B519-DF9A4DC952A3}" name="Feb-25" dataDxfId="96">
      <calculatedColumnFormula>F54</calculatedColumnFormula>
    </tableColumn>
    <tableColumn id="6" xr3:uid="{D0285F12-7AB3-434D-ACFC-557AB16EA276}" name="Mar-25" dataDxfId="95">
      <calculatedColumnFormula>G54</calculatedColumnFormula>
    </tableColumn>
    <tableColumn id="7" xr3:uid="{5905ED31-A771-4C77-9F7B-21EB8D7D866C}" name="Apr-25" dataDxfId="94">
      <calculatedColumnFormula>H54</calculatedColumnFormula>
    </tableColumn>
    <tableColumn id="8" xr3:uid="{9A51A46A-0270-4010-B46F-5E41DAC27337}" name="May-25" dataDxfId="93">
      <calculatedColumnFormula>I54</calculatedColumnFormula>
    </tableColumn>
    <tableColumn id="9" xr3:uid="{C50FCAC0-0903-4353-9342-19872C9474D2}" name="Jun-25" dataDxfId="92">
      <calculatedColumnFormula>J54</calculatedColumnFormula>
    </tableColumn>
    <tableColumn id="10" xr3:uid="{EAEAA103-AA5B-40BA-9E23-F7078AFE3478}" name="Jul-25" dataDxfId="91">
      <calculatedColumnFormula>K54</calculatedColumnFormula>
    </tableColumn>
    <tableColumn id="11" xr3:uid="{3ADBD22F-BC89-42A6-8F59-41DEDFECBC71}" name="Aug-25" dataDxfId="90">
      <calculatedColumnFormula>L54</calculatedColumnFormula>
    </tableColumn>
    <tableColumn id="12" xr3:uid="{B8EA8B1B-9036-4E9F-871B-2F4567DB2779}" name="Sep-25" dataDxfId="89">
      <calculatedColumnFormula>M54</calculatedColumnFormula>
    </tableColumn>
    <tableColumn id="13" xr3:uid="{4C066EE9-1CD6-4DEB-B04E-E8323FED01D8}" name="Oct-25" dataDxfId="88">
      <calculatedColumnFormula>N54</calculatedColumnFormula>
    </tableColumn>
    <tableColumn id="14" xr3:uid="{5C490499-9979-4A92-A6A0-E575500F609A}" name="Total" dataDxfId="87"/>
  </tableColumns>
  <tableStyleInfo name="Cash" showFirstColumn="0" showLastColumn="0" showRowStripes="1" showColumnStripes="0"/>
  <extLst>
    <ext xmlns:x14="http://schemas.microsoft.com/office/spreadsheetml/2009/9/main" uri="{504A1905-F514-4f6f-8877-14C23A59335A}">
      <x14:table altTextSummary="Enter Cash on hand in Beginning in this table. Cash on hand is auto calculated for each month"/>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8AA0C5-6F01-4707-BE57-FCE812638BFE}" name="Expenses" displayName="Expenses" ref="B20:P46" totalsRowCount="1" headerRowDxfId="86" dataDxfId="84" headerRowBorderDxfId="85" tableBorderDxfId="83">
  <autoFilter ref="B20:P45" xr:uid="{A0C50E5F-48E7-4FF5-9174-0349EDAEAEE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E261CF7A-EEE7-487E-A66A-67839141F582}" name="CASH PAID OUT" totalsRowLabel="SUBTOTAL" dataDxfId="82" totalsRowDxfId="81"/>
    <tableColumn id="2" xr3:uid="{FFDDD715-00DA-40DA-B7B2-83C50324FA64}" name=" " dataDxfId="80" totalsRowDxfId="79"/>
    <tableColumn id="3" xr3:uid="{12727C3A-6CCB-403A-9105-08531DDF44CE}" name="Nov-24" totalsRowFunction="sum" dataDxfId="78" totalsRowDxfId="77"/>
    <tableColumn id="4" xr3:uid="{6EABBF00-527B-42E9-AAE1-638685D3999F}" name="Dec-24" totalsRowFunction="sum" dataDxfId="76" totalsRowDxfId="75"/>
    <tableColumn id="5" xr3:uid="{6E514C19-7D32-44A7-A4A3-F9D85F38D8A4}" name="Jan-25" totalsRowFunction="sum" dataDxfId="74" totalsRowDxfId="73"/>
    <tableColumn id="6" xr3:uid="{D2A328FD-714B-4F71-A561-655887DCB47B}" name="Feb-25" totalsRowFunction="sum" dataDxfId="72" totalsRowDxfId="71"/>
    <tableColumn id="7" xr3:uid="{09AE9247-F0FE-4634-9245-22CC1836C30E}" name="Mar-25" totalsRowFunction="sum" dataDxfId="70" totalsRowDxfId="69"/>
    <tableColumn id="8" xr3:uid="{42F0DC4F-D407-4AF6-B7FA-D122931F81D2}" name="Apr-25" totalsRowFunction="sum" dataDxfId="68" totalsRowDxfId="67"/>
    <tableColumn id="9" xr3:uid="{1BC29ADC-3A19-4F5E-B845-D3517850D542}" name="May-25" totalsRowFunction="sum" dataDxfId="66" totalsRowDxfId="65"/>
    <tableColumn id="10" xr3:uid="{7E9CBC9D-813B-48E2-ACDE-F8151C065E95}" name="Jun-25" totalsRowFunction="sum" dataDxfId="64" totalsRowDxfId="63"/>
    <tableColumn id="11" xr3:uid="{93A6F074-1EB9-4DF9-841B-30012F554080}" name="Jul-25" totalsRowFunction="sum" dataDxfId="62" totalsRowDxfId="61"/>
    <tableColumn id="12" xr3:uid="{73EDC368-265A-47CD-AE46-9E515EE45D0F}" name="Aug-25" totalsRowFunction="sum" dataDxfId="60" totalsRowDxfId="59"/>
    <tableColumn id="13" xr3:uid="{72EC1B92-59C7-4508-BCE8-C01C817C1478}" name="Sep-25" totalsRowFunction="sum" dataDxfId="58" totalsRowDxfId="57"/>
    <tableColumn id="14" xr3:uid="{6793F1EB-794A-48A1-83D8-6D45C0C4EFEB}" name="Oct-25" totalsRowFunction="sum" dataDxfId="56" totalsRowDxfId="55"/>
    <tableColumn id="15" xr3:uid="{CF05919A-D829-4999-9210-E2C1BD966A3B}" name="Total" totalsRowFunction="sum" dataDxfId="54" totalsRowDxfId="53">
      <calculatedColumnFormula>SUM(D21:O21)</calculatedColumnFormula>
    </tableColumn>
  </tableColumns>
  <tableStyleInfo name="Cash" showFirstColumn="1" showLastColumn="0" showRowStripes="0" showColumnStripes="0"/>
  <extLst>
    <ext xmlns:x14="http://schemas.microsoft.com/office/spreadsheetml/2009/9/main" uri="{504A1905-F514-4f6f-8877-14C23A59335A}">
      <x14:table altTextSummary="Enter or modify Cash Paid Out items and each month values in this table. Subtotal is auto calculated at the end"/>
    </ext>
  </extLst>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03E48D8-5F62-4E56-A19C-17B5CAD89806}" name="OtherOperationalData" displayName="OtherOperationalData" ref="B56:P62" totalsRowShown="0" headerRowDxfId="52" dataDxfId="50" headerRowBorderDxfId="51" tableBorderDxfId="49">
  <autoFilter ref="B56:P62" xr:uid="{EBE40B27-9006-4651-97E5-B016341E2CE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01785638-136E-4180-BDD5-9F557795924A}" name="OTHER OPERATING DATA" dataDxfId="48"/>
    <tableColumn id="2" xr3:uid="{49C0447E-568B-46DE-86FB-90FE5D013019}" name=" " dataDxfId="47"/>
    <tableColumn id="3" xr3:uid="{5CFA0006-C51A-462F-B377-5467CF03CF17}" name="Nov-24" dataDxfId="46"/>
    <tableColumn id="4" xr3:uid="{E687853F-1199-4610-8A37-E142A3375112}" name="Dec-24" dataDxfId="45"/>
    <tableColumn id="5" xr3:uid="{263F49B6-4012-4DA7-B2DF-FA732D373244}" name="Jan-25" dataDxfId="44"/>
    <tableColumn id="6" xr3:uid="{C5456C5E-4132-4727-8418-C842DA645806}" name="Feb-25" dataDxfId="43"/>
    <tableColumn id="7" xr3:uid="{59ED6DE9-4845-496A-A605-8EE59D1E4E04}" name="Mar-25" dataDxfId="42"/>
    <tableColumn id="8" xr3:uid="{E6DE29CF-3911-46AF-8223-E89059A2917F}" name="Apr-25" dataDxfId="41"/>
    <tableColumn id="9" xr3:uid="{C70E3A64-BF98-4789-A61C-AAEFEA81362C}" name="May-25" dataDxfId="40"/>
    <tableColumn id="10" xr3:uid="{93DA4E61-DB06-4058-BA6E-A433F37CDCB9}" name="Jun-25" dataDxfId="39"/>
    <tableColumn id="11" xr3:uid="{50A81CB7-FCD1-4812-B36E-4477AD5F7566}" name="Jul-25" dataDxfId="38"/>
    <tableColumn id="12" xr3:uid="{AC61AB1E-C529-457F-A051-F183CBFCF56C}" name="Aug-25" dataDxfId="37"/>
    <tableColumn id="13" xr3:uid="{3168C820-C383-4C04-8C41-D7B406C319BC}" name="Sep-25" dataDxfId="36"/>
    <tableColumn id="14" xr3:uid="{3E4B229E-47D6-4929-975E-DEB4E0F3F706}" name="Oct-25" dataDxfId="35"/>
    <tableColumn id="15" xr3:uid="{FD6893EB-1DF7-4080-8C28-BC76105AFC1D}" name="Total" dataDxfId="34"/>
  </tableColumns>
  <tableStyleInfo name="Cash" showFirstColumn="1" showLastColumn="0" showRowStripes="0" showColumnStripes="0"/>
  <extLst>
    <ext xmlns:x14="http://schemas.microsoft.com/office/spreadsheetml/2009/9/main" uri="{504A1905-F514-4f6f-8877-14C23A59335A}">
      <x14:table altTextSummary="Enter or modify Other Operating Data items and each month values in this table. Total is auto calculated"/>
    </ext>
  </extLst>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F15F3D1-1F8B-4889-86FF-1AC757D0312E}" name="CashPaidOut" displayName="CashPaidOut" ref="B47:P53" totalsRowCount="1" headerRowDxfId="33" dataDxfId="32" tableBorderDxfId="31">
  <autoFilter ref="B47:P52" xr:uid="{DC4C7ED9-74F1-4A69-951F-0F4CF785413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autoFilter>
  <tableColumns count="15">
    <tableColumn id="1" xr3:uid="{1C64AEAF-E62A-4A61-942F-43A9B0A1E14F}" name="CASH PAID OUT" totalsRowLabel="TOTAL CASH PAID OUT" dataDxfId="30" totalsRowDxfId="29"/>
    <tableColumn id="2" xr3:uid="{71D4A62C-EC6A-4CDA-AF06-A527AFAA7172}" name=" " dataDxfId="28" totalsRowDxfId="27"/>
    <tableColumn id="3" xr3:uid="{1F5533FD-DD51-446B-AB43-B622A36D30A3}" name="Nov-24" totalsRowFunction="custom" dataDxfId="26" totalsRowDxfId="25">
      <totalsRowFormula>Expenses[[#Totals],[Nov-24]]+SUBTOTAL(109,CashPaidOut[Nov-24])</totalsRowFormula>
    </tableColumn>
    <tableColumn id="4" xr3:uid="{516593D0-4E8A-4599-AFCA-9A7BC28C6C1D}" name="Dec-24" totalsRowFunction="custom" dataDxfId="24" totalsRowDxfId="23">
      <totalsRowFormula>Expenses[[#Totals],[Dec-24]]+SUBTOTAL(109,CashPaidOut[Dec-24])</totalsRowFormula>
    </tableColumn>
    <tableColumn id="5" xr3:uid="{A50965D1-3E84-4803-A542-1601688C4076}" name="Jan-25" totalsRowFunction="custom" dataDxfId="22" totalsRowDxfId="21">
      <totalsRowFormula>Expenses[[#Totals],[Jan-25]]+SUBTOTAL(109,CashPaidOut[Jan-25])</totalsRowFormula>
    </tableColumn>
    <tableColumn id="6" xr3:uid="{C363A5CD-2ED6-4D10-B508-E20B96AD2391}" name="Feb-25" totalsRowFunction="custom" dataDxfId="20" totalsRowDxfId="19">
      <totalsRowFormula>Expenses[[#Totals],[Feb-25]]+SUBTOTAL(109,CashPaidOut[Feb-25])</totalsRowFormula>
    </tableColumn>
    <tableColumn id="7" xr3:uid="{8331B682-A4BD-4980-B245-12AD1BF8162C}" name="Mar-25" totalsRowFunction="custom" dataDxfId="18" totalsRowDxfId="17">
      <totalsRowFormula>Expenses[[#Totals],[Mar-25]]+SUBTOTAL(109,CashPaidOut[Mar-25])</totalsRowFormula>
    </tableColumn>
    <tableColumn id="8" xr3:uid="{1CE97521-1AA0-4EC8-9DA4-E5E05893A660}" name="Apr-25" totalsRowFunction="custom" dataDxfId="16" totalsRowDxfId="15">
      <totalsRowFormula>Expenses[[#Totals],[Apr-25]]+SUBTOTAL(109,CashPaidOut[Apr-25])</totalsRowFormula>
    </tableColumn>
    <tableColumn id="9" xr3:uid="{C24B8C99-2B79-47ED-BB89-AB63A03F7CA6}" name="May-25" totalsRowFunction="custom" dataDxfId="14" totalsRowDxfId="13">
      <totalsRowFormula>Expenses[[#Totals],[May-25]]+SUBTOTAL(109,CashPaidOut[May-25])</totalsRowFormula>
    </tableColumn>
    <tableColumn id="10" xr3:uid="{A00EC4F8-58B8-44C9-88FA-7F85F73B2036}" name="Jun-25" totalsRowFunction="custom" dataDxfId="12" totalsRowDxfId="11">
      <totalsRowFormula>Expenses[[#Totals],[Jun-25]]+SUBTOTAL(109,CashPaidOut[Jun-25])</totalsRowFormula>
    </tableColumn>
    <tableColumn id="11" xr3:uid="{156DCDCE-DCAA-4412-9047-B1245603FF37}" name="Jul-25" totalsRowFunction="custom" dataDxfId="10" totalsRowDxfId="9">
      <totalsRowFormula>Expenses[[#Totals],[Jul-25]]+SUBTOTAL(109,CashPaidOut[Jul-25])</totalsRowFormula>
    </tableColumn>
    <tableColumn id="12" xr3:uid="{1EE38CB3-8D36-47B4-BDA8-9CB849FE734C}" name="Aug-25" totalsRowFunction="custom" dataDxfId="8" totalsRowDxfId="7">
      <totalsRowFormula>Expenses[[#Totals],[Aug-25]]+SUBTOTAL(109,CashPaidOut[Aug-25])</totalsRowFormula>
    </tableColumn>
    <tableColumn id="13" xr3:uid="{3438184B-EC73-468E-9872-A32D32D47C8E}" name="Sep-25" totalsRowFunction="custom" dataDxfId="6" totalsRowDxfId="5">
      <totalsRowFormula>Expenses[[#Totals],[Sep-25]]+SUBTOTAL(109,CashPaidOut[Sep-25])</totalsRowFormula>
    </tableColumn>
    <tableColumn id="14" xr3:uid="{A80ACE2A-125C-4D05-A728-7744DD560A72}" name="Oct-25" totalsRowFunction="custom" dataDxfId="4" totalsRowDxfId="3">
      <totalsRowFormula>Expenses[[#Totals],[Oct-25]]+SUBTOTAL(109,CashPaidOut[Oct-25])</totalsRowFormula>
    </tableColumn>
    <tableColumn id="15" xr3:uid="{8ADCDC85-66BB-4B7D-A1C5-7A897B896A44}" name="Total" totalsRowFunction="custom" dataDxfId="2" totalsRowDxfId="1">
      <totalsRowFormula>SUM(D53:O53)</totalsRowFormula>
    </tableColumn>
  </tableColumns>
  <tableStyleInfo name="Cash" showFirstColumn="1" showLastColumn="0" showRowStripes="0" showColumnStripes="0"/>
  <extLst>
    <ext xmlns:x14="http://schemas.microsoft.com/office/spreadsheetml/2009/9/main" uri="{504A1905-F514-4f6f-8877-14C23A59335A}">
      <x14:table altTextSummary="Enter or modify Cash Paid Out items and each month values in this table. Total Cash Paid Out and Cash on hand at month-end are auto calculated at the end"/>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Classic 2">
      <a:maj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Arial"/>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pageSetUpPr fitToPage="1"/>
  </sheetPr>
  <dimension ref="B1:P62"/>
  <sheetViews>
    <sheetView showGridLines="0" tabSelected="1" zoomScale="211" zoomScaleNormal="211" workbookViewId="0">
      <selection activeCell="D23" sqref="D23"/>
    </sheetView>
  </sheetViews>
  <sheetFormatPr baseColWidth="10" defaultColWidth="9.25" defaultRowHeight="11" x14ac:dyDescent="0.15"/>
  <cols>
    <col min="1" max="1" width="2.75" style="6" customWidth="1"/>
    <col min="2" max="2" width="33.5" style="6" bestFit="1" customWidth="1"/>
    <col min="3" max="3" width="14.5" style="6" customWidth="1"/>
    <col min="4" max="10" width="11.75" style="6" customWidth="1"/>
    <col min="11" max="16" width="12.75" style="6" customWidth="1"/>
    <col min="17" max="17" width="2.75" style="6" customWidth="1"/>
    <col min="18" max="16384" width="9.25" style="6"/>
  </cols>
  <sheetData>
    <row r="1" spans="2:16" s="1" customFormat="1" ht="22.5" customHeight="1" x14ac:dyDescent="0.2">
      <c r="B1" s="67" t="s">
        <v>40</v>
      </c>
      <c r="C1" s="67"/>
      <c r="D1" s="67"/>
      <c r="E1" s="67"/>
      <c r="F1" s="67"/>
      <c r="G1" s="67"/>
      <c r="H1" s="67"/>
      <c r="I1" s="67"/>
      <c r="J1" s="67"/>
      <c r="K1" s="67"/>
      <c r="L1" s="67"/>
      <c r="M1" s="67"/>
      <c r="N1" s="67"/>
      <c r="O1" s="67"/>
      <c r="P1" s="67"/>
    </row>
    <row r="2" spans="2:16" s="1" customFormat="1" ht="18" x14ac:dyDescent="0.2">
      <c r="B2" s="67" t="s">
        <v>45</v>
      </c>
      <c r="C2" s="67"/>
      <c r="D2" s="67"/>
      <c r="E2" s="67"/>
      <c r="F2" s="67"/>
      <c r="G2" s="67"/>
      <c r="H2" s="67"/>
      <c r="I2" s="67"/>
      <c r="J2" s="67"/>
      <c r="K2" s="67"/>
      <c r="L2" s="67"/>
      <c r="M2" s="67"/>
      <c r="N2" s="67"/>
      <c r="O2" s="67"/>
      <c r="P2" s="67"/>
    </row>
    <row r="3" spans="2:16" s="1" customFormat="1" ht="14" x14ac:dyDescent="0.15">
      <c r="B3" s="12" t="s">
        <v>8</v>
      </c>
      <c r="C3" s="2">
        <v>45597</v>
      </c>
    </row>
    <row r="4" spans="2:16" s="1" customFormat="1" ht="28" x14ac:dyDescent="0.15">
      <c r="B4" s="12" t="s">
        <v>24</v>
      </c>
      <c r="C4" s="3"/>
      <c r="D4" s="13">
        <f t="shared" ref="D4" si="0">Cash_minimum</f>
        <v>0</v>
      </c>
      <c r="E4" s="13">
        <f t="shared" ref="E4:O4" si="1">Cash_minimum</f>
        <v>0</v>
      </c>
      <c r="F4" s="13">
        <f t="shared" si="1"/>
        <v>0</v>
      </c>
      <c r="G4" s="13">
        <f t="shared" si="1"/>
        <v>0</v>
      </c>
      <c r="H4" s="13">
        <f t="shared" si="1"/>
        <v>0</v>
      </c>
      <c r="I4" s="13">
        <f t="shared" si="1"/>
        <v>0</v>
      </c>
      <c r="J4" s="13">
        <f t="shared" si="1"/>
        <v>0</v>
      </c>
      <c r="K4" s="13">
        <f t="shared" si="1"/>
        <v>0</v>
      </c>
      <c r="L4" s="13">
        <f t="shared" si="1"/>
        <v>0</v>
      </c>
      <c r="M4" s="13">
        <f t="shared" si="1"/>
        <v>0</v>
      </c>
      <c r="N4" s="13">
        <f t="shared" si="1"/>
        <v>0</v>
      </c>
      <c r="O4" s="13">
        <f t="shared" si="1"/>
        <v>0</v>
      </c>
    </row>
    <row r="5" spans="2:16" s="1" customFormat="1" ht="13" x14ac:dyDescent="0.15">
      <c r="B5" s="12"/>
      <c r="H5" s="4"/>
    </row>
    <row r="6" spans="2:16" ht="12" x14ac:dyDescent="0.15">
      <c r="B6" s="5"/>
      <c r="C6" s="46" t="s">
        <v>22</v>
      </c>
      <c r="D6" s="47" t="s">
        <v>41</v>
      </c>
      <c r="E6" s="47" t="s">
        <v>42</v>
      </c>
      <c r="F6" s="47" t="s">
        <v>47</v>
      </c>
      <c r="G6" s="47" t="s">
        <v>48</v>
      </c>
      <c r="H6" s="47" t="s">
        <v>49</v>
      </c>
      <c r="I6" s="47" t="s">
        <v>50</v>
      </c>
      <c r="J6" s="47" t="s">
        <v>51</v>
      </c>
      <c r="K6" s="47" t="s">
        <v>52</v>
      </c>
      <c r="L6" s="47" t="s">
        <v>53</v>
      </c>
      <c r="M6" s="47" t="s">
        <v>54</v>
      </c>
      <c r="N6" s="47" t="s">
        <v>55</v>
      </c>
      <c r="O6" s="47" t="s">
        <v>46</v>
      </c>
      <c r="P6" s="48" t="s">
        <v>25</v>
      </c>
    </row>
    <row r="7" spans="2:16" ht="24" x14ac:dyDescent="0.15">
      <c r="B7" s="7" t="s">
        <v>32</v>
      </c>
      <c r="C7" s="23">
        <v>205.27</v>
      </c>
      <c r="D7" s="24">
        <f t="shared" ref="D7:N7" si="2">C54</f>
        <v>205.27</v>
      </c>
      <c r="E7" s="24">
        <f t="shared" si="2"/>
        <v>205.27</v>
      </c>
      <c r="F7" s="24">
        <f t="shared" si="2"/>
        <v>205.27</v>
      </c>
      <c r="G7" s="24">
        <f t="shared" si="2"/>
        <v>205.27</v>
      </c>
      <c r="H7" s="24">
        <f t="shared" si="2"/>
        <v>205.27</v>
      </c>
      <c r="I7" s="24">
        <f t="shared" si="2"/>
        <v>205.27</v>
      </c>
      <c r="J7" s="24">
        <f t="shared" si="2"/>
        <v>205.27</v>
      </c>
      <c r="K7" s="24">
        <f t="shared" si="2"/>
        <v>205.27</v>
      </c>
      <c r="L7" s="24">
        <f t="shared" si="2"/>
        <v>205.27</v>
      </c>
      <c r="M7" s="24">
        <f t="shared" si="2"/>
        <v>205.27</v>
      </c>
      <c r="N7" s="24">
        <f t="shared" si="2"/>
        <v>205.27</v>
      </c>
      <c r="O7" s="24">
        <f>N54</f>
        <v>205.27</v>
      </c>
      <c r="P7" s="25"/>
    </row>
    <row r="8" spans="2:16" x14ac:dyDescent="0.15">
      <c r="B8" s="10"/>
      <c r="C8" s="14"/>
      <c r="D8" s="14"/>
      <c r="E8" s="14"/>
      <c r="F8" s="14"/>
      <c r="G8" s="14"/>
      <c r="H8" s="14"/>
      <c r="I8" s="14"/>
      <c r="J8" s="14"/>
      <c r="K8" s="14"/>
      <c r="L8" s="14"/>
      <c r="M8" s="14"/>
      <c r="N8" s="14"/>
      <c r="O8" s="14"/>
      <c r="P8" s="14"/>
    </row>
    <row r="9" spans="2:16" ht="12" x14ac:dyDescent="0.15">
      <c r="B9" s="49" t="s">
        <v>66</v>
      </c>
      <c r="C9" s="50" t="s">
        <v>39</v>
      </c>
      <c r="D9" s="47" t="s">
        <v>41</v>
      </c>
      <c r="E9" s="47" t="s">
        <v>42</v>
      </c>
      <c r="F9" s="47" t="s">
        <v>47</v>
      </c>
      <c r="G9" s="47" t="s">
        <v>48</v>
      </c>
      <c r="H9" s="47" t="s">
        <v>49</v>
      </c>
      <c r="I9" s="47" t="s">
        <v>50</v>
      </c>
      <c r="J9" s="47" t="s">
        <v>51</v>
      </c>
      <c r="K9" s="47" t="s">
        <v>52</v>
      </c>
      <c r="L9" s="47" t="s">
        <v>53</v>
      </c>
      <c r="M9" s="47" t="s">
        <v>54</v>
      </c>
      <c r="N9" s="47" t="s">
        <v>55</v>
      </c>
      <c r="O9" s="47" t="s">
        <v>46</v>
      </c>
      <c r="P9" s="51" t="s">
        <v>25</v>
      </c>
    </row>
    <row r="10" spans="2:16" ht="12" x14ac:dyDescent="0.15">
      <c r="B10" s="15" t="s">
        <v>59</v>
      </c>
      <c r="C10" s="26"/>
      <c r="D10" s="27"/>
      <c r="E10" s="27"/>
      <c r="F10" s="27"/>
      <c r="G10" s="27"/>
      <c r="H10" s="27"/>
      <c r="I10" s="27"/>
      <c r="J10" s="27"/>
      <c r="K10" s="27"/>
      <c r="L10" s="27"/>
      <c r="M10" s="27"/>
      <c r="N10" s="27"/>
      <c r="O10" s="27"/>
      <c r="P10" s="28">
        <f t="shared" ref="P10:P15" si="3">SUM(D10:O10)</f>
        <v>0</v>
      </c>
    </row>
    <row r="11" spans="2:16" ht="12" x14ac:dyDescent="0.15">
      <c r="B11" s="15" t="s">
        <v>60</v>
      </c>
      <c r="C11" s="26"/>
      <c r="D11" s="27"/>
      <c r="E11" s="27"/>
      <c r="F11" s="27"/>
      <c r="G11" s="27"/>
      <c r="H11" s="27"/>
      <c r="I11" s="27"/>
      <c r="J11" s="27"/>
      <c r="K11" s="27"/>
      <c r="L11" s="27"/>
      <c r="M11" s="27"/>
      <c r="N11" s="27"/>
      <c r="O11" s="27"/>
      <c r="P11" s="28">
        <f t="shared" si="3"/>
        <v>0</v>
      </c>
    </row>
    <row r="12" spans="2:16" ht="12" x14ac:dyDescent="0.15">
      <c r="B12" s="15" t="s">
        <v>61</v>
      </c>
      <c r="C12" s="26"/>
      <c r="D12" s="29"/>
      <c r="E12" s="29"/>
      <c r="F12" s="29"/>
      <c r="G12" s="29"/>
      <c r="H12" s="29"/>
      <c r="I12" s="29"/>
      <c r="J12" s="29"/>
      <c r="K12" s="29"/>
      <c r="L12" s="29"/>
      <c r="M12" s="29"/>
      <c r="N12" s="29"/>
      <c r="O12" s="29"/>
      <c r="P12" s="28">
        <f t="shared" si="3"/>
        <v>0</v>
      </c>
    </row>
    <row r="13" spans="2:16" ht="12" x14ac:dyDescent="0.15">
      <c r="B13" s="15" t="s">
        <v>62</v>
      </c>
      <c r="C13" s="26"/>
      <c r="D13" s="29"/>
      <c r="E13" s="29"/>
      <c r="F13" s="29"/>
      <c r="G13" s="29"/>
      <c r="H13" s="29"/>
      <c r="I13" s="29"/>
      <c r="J13" s="29"/>
      <c r="K13" s="29"/>
      <c r="L13" s="29"/>
      <c r="M13" s="29"/>
      <c r="N13" s="29"/>
      <c r="O13" s="29"/>
      <c r="P13" s="28">
        <f t="shared" si="3"/>
        <v>0</v>
      </c>
    </row>
    <row r="14" spans="2:16" ht="12" x14ac:dyDescent="0.15">
      <c r="B14" s="15" t="s">
        <v>63</v>
      </c>
      <c r="C14" s="26"/>
      <c r="D14" s="29"/>
      <c r="E14" s="29"/>
      <c r="F14" s="29"/>
      <c r="G14" s="29"/>
      <c r="H14" s="29"/>
      <c r="I14" s="29"/>
      <c r="J14" s="29"/>
      <c r="K14" s="29"/>
      <c r="L14" s="29"/>
      <c r="M14" s="29"/>
      <c r="N14" s="29"/>
      <c r="O14" s="29"/>
      <c r="P14" s="28">
        <f t="shared" si="3"/>
        <v>0</v>
      </c>
    </row>
    <row r="15" spans="2:16" ht="12" x14ac:dyDescent="0.15">
      <c r="B15" s="15" t="s">
        <v>64</v>
      </c>
      <c r="C15" s="26"/>
      <c r="D15" s="29"/>
      <c r="E15" s="29"/>
      <c r="F15" s="29"/>
      <c r="G15" s="29"/>
      <c r="H15" s="29"/>
      <c r="I15" s="29"/>
      <c r="J15" s="29"/>
      <c r="K15" s="29"/>
      <c r="L15" s="29"/>
      <c r="M15" s="29"/>
      <c r="N15" s="29"/>
      <c r="O15" s="29"/>
      <c r="P15" s="28">
        <f t="shared" si="3"/>
        <v>0</v>
      </c>
    </row>
    <row r="16" spans="2:16" ht="12" x14ac:dyDescent="0.15">
      <c r="B16" s="63" t="s">
        <v>81</v>
      </c>
      <c r="C16" s="26"/>
      <c r="D16" s="31"/>
      <c r="E16" s="31"/>
      <c r="F16" s="64"/>
      <c r="G16" s="64"/>
      <c r="H16" s="64"/>
      <c r="I16" s="64"/>
      <c r="J16" s="64"/>
      <c r="K16" s="64"/>
      <c r="L16" s="64"/>
      <c r="M16" s="64"/>
      <c r="N16" s="64"/>
      <c r="O16" s="64"/>
      <c r="P16" s="32"/>
    </row>
    <row r="17" spans="2:16" ht="12" x14ac:dyDescent="0.15">
      <c r="B17" s="20" t="s">
        <v>65</v>
      </c>
      <c r="C17" s="30"/>
      <c r="D17" s="31">
        <f>SUM(D10,D12:D15,(D11*-1))</f>
        <v>0</v>
      </c>
      <c r="E17" s="31">
        <f t="shared" ref="E17:O17" si="4">SUM(E10,E12:E15,(E11*-1))</f>
        <v>0</v>
      </c>
      <c r="F17" s="65">
        <f t="shared" si="4"/>
        <v>0</v>
      </c>
      <c r="G17" s="65">
        <f t="shared" si="4"/>
        <v>0</v>
      </c>
      <c r="H17" s="65">
        <f t="shared" si="4"/>
        <v>0</v>
      </c>
      <c r="I17" s="65">
        <f t="shared" si="4"/>
        <v>0</v>
      </c>
      <c r="J17" s="65">
        <f t="shared" si="4"/>
        <v>0</v>
      </c>
      <c r="K17" s="65">
        <f t="shared" si="4"/>
        <v>0</v>
      </c>
      <c r="L17" s="65">
        <f t="shared" si="4"/>
        <v>0</v>
      </c>
      <c r="M17" s="65">
        <f t="shared" si="4"/>
        <v>0</v>
      </c>
      <c r="N17" s="65">
        <f t="shared" si="4"/>
        <v>0</v>
      </c>
      <c r="O17" s="65">
        <f t="shared" si="4"/>
        <v>0</v>
      </c>
      <c r="P17" s="32">
        <f>SUBTOTAL(109,CashReceipts[Total])</f>
        <v>0</v>
      </c>
    </row>
    <row r="18" spans="2:16" ht="12" x14ac:dyDescent="0.15">
      <c r="B18" s="7" t="s">
        <v>35</v>
      </c>
      <c r="C18" s="33">
        <f>(C7+CashReceipts[[#Totals],[ ]])</f>
        <v>205.27</v>
      </c>
      <c r="D18" s="33">
        <f>(D7+CashReceipts[[#Totals],[Nov-24]])</f>
        <v>205.27</v>
      </c>
      <c r="E18" s="33">
        <f>(E7+CashReceipts[[#Totals],[Dec-24]])</f>
        <v>205.27</v>
      </c>
      <c r="F18" s="33">
        <f>(F7+CashReceipts[[#Totals],[Jan-25]])</f>
        <v>205.27</v>
      </c>
      <c r="G18" s="33">
        <f>(G7+CashReceipts[[#Totals],[Feb-25]])</f>
        <v>205.27</v>
      </c>
      <c r="H18" s="33">
        <f>(H7+CashReceipts[[#Totals],[Mar-25]])</f>
        <v>205.27</v>
      </c>
      <c r="I18" s="33">
        <f>(I7+CashReceipts[[#Totals],[Apr-25]])</f>
        <v>205.27</v>
      </c>
      <c r="J18" s="33">
        <f>(J7+CashReceipts[[#Totals],[May-25]])</f>
        <v>205.27</v>
      </c>
      <c r="K18" s="33">
        <f>(K7+CashReceipts[[#Totals],[Jun-25]])</f>
        <v>205.27</v>
      </c>
      <c r="L18" s="33">
        <f>(L7+CashReceipts[[#Totals],[Jul-25]])</f>
        <v>205.27</v>
      </c>
      <c r="M18" s="33">
        <f>(M7+CashReceipts[[#Totals],[Aug-25]])</f>
        <v>205.27</v>
      </c>
      <c r="N18" s="33">
        <f>(N7+CashReceipts[[#Totals],[Sep-25]])</f>
        <v>205.27</v>
      </c>
      <c r="O18" s="33">
        <f>(O7+CashReceipts[[#Totals],[Oct-25]])</f>
        <v>205.27</v>
      </c>
      <c r="P18" s="26"/>
    </row>
    <row r="19" spans="2:16" x14ac:dyDescent="0.15">
      <c r="B19" s="62"/>
      <c r="C19" s="9"/>
      <c r="D19" s="9"/>
      <c r="E19" s="9"/>
      <c r="F19" s="9"/>
      <c r="G19" s="9"/>
      <c r="H19" s="9"/>
      <c r="I19" s="9"/>
      <c r="J19" s="9"/>
      <c r="K19" s="9"/>
      <c r="L19" s="9"/>
      <c r="M19" s="9"/>
      <c r="N19" s="9"/>
      <c r="O19" s="9"/>
      <c r="P19" s="8"/>
    </row>
    <row r="20" spans="2:16" ht="12" x14ac:dyDescent="0.15">
      <c r="B20" s="49" t="s">
        <v>0</v>
      </c>
      <c r="C20" s="50" t="s">
        <v>39</v>
      </c>
      <c r="D20" s="47" t="s">
        <v>41</v>
      </c>
      <c r="E20" s="47" t="s">
        <v>42</v>
      </c>
      <c r="F20" s="47" t="s">
        <v>47</v>
      </c>
      <c r="G20" s="47" t="s">
        <v>48</v>
      </c>
      <c r="H20" s="47" t="s">
        <v>49</v>
      </c>
      <c r="I20" s="47" t="s">
        <v>50</v>
      </c>
      <c r="J20" s="47" t="s">
        <v>51</v>
      </c>
      <c r="K20" s="47" t="s">
        <v>52</v>
      </c>
      <c r="L20" s="47" t="s">
        <v>53</v>
      </c>
      <c r="M20" s="47" t="s">
        <v>54</v>
      </c>
      <c r="N20" s="47" t="s">
        <v>55</v>
      </c>
      <c r="O20" s="47" t="s">
        <v>46</v>
      </c>
      <c r="P20" s="51" t="s">
        <v>25</v>
      </c>
    </row>
    <row r="21" spans="2:16" x14ac:dyDescent="0.15">
      <c r="B21" s="53" t="s">
        <v>58</v>
      </c>
      <c r="C21" s="26"/>
      <c r="D21" s="27"/>
      <c r="E21" s="27"/>
      <c r="F21" s="27"/>
      <c r="G21" s="27"/>
      <c r="H21" s="27"/>
      <c r="I21" s="27"/>
      <c r="J21" s="27"/>
      <c r="K21" s="27"/>
      <c r="L21" s="27"/>
      <c r="M21" s="27"/>
      <c r="N21" s="27"/>
      <c r="O21" s="27"/>
      <c r="P21" s="28">
        <f t="shared" ref="P21:P45" si="5">SUM(D21:O21)</f>
        <v>0</v>
      </c>
    </row>
    <row r="22" spans="2:16" x14ac:dyDescent="0.15">
      <c r="B22" s="53" t="s">
        <v>9</v>
      </c>
      <c r="C22" s="26"/>
      <c r="D22" s="27"/>
      <c r="E22" s="27"/>
      <c r="F22" s="27"/>
      <c r="G22" s="27"/>
      <c r="H22" s="27"/>
      <c r="I22" s="27"/>
      <c r="J22" s="27"/>
      <c r="K22" s="27"/>
      <c r="L22" s="27"/>
      <c r="M22" s="27"/>
      <c r="N22" s="27"/>
      <c r="O22" s="27"/>
      <c r="P22" s="28">
        <f t="shared" si="5"/>
        <v>0</v>
      </c>
    </row>
    <row r="23" spans="2:16" x14ac:dyDescent="0.15">
      <c r="B23" s="53" t="s">
        <v>43</v>
      </c>
      <c r="C23" s="26"/>
      <c r="D23" s="27"/>
      <c r="E23" s="27"/>
      <c r="F23" s="27"/>
      <c r="G23" s="27"/>
      <c r="H23" s="27"/>
      <c r="I23" s="27"/>
      <c r="J23" s="27"/>
      <c r="K23" s="27"/>
      <c r="L23" s="27"/>
      <c r="M23" s="27"/>
      <c r="N23" s="27"/>
      <c r="O23" s="27"/>
      <c r="P23" s="28">
        <f t="shared" si="5"/>
        <v>0</v>
      </c>
    </row>
    <row r="24" spans="2:16" x14ac:dyDescent="0.15">
      <c r="B24" s="53" t="s">
        <v>10</v>
      </c>
      <c r="C24" s="26"/>
      <c r="D24" s="27"/>
      <c r="E24" s="27"/>
      <c r="F24" s="27"/>
      <c r="G24" s="27"/>
      <c r="H24" s="27"/>
      <c r="I24" s="27"/>
      <c r="J24" s="27"/>
      <c r="K24" s="27"/>
      <c r="L24" s="27"/>
      <c r="M24" s="27"/>
      <c r="N24" s="27"/>
      <c r="O24" s="27"/>
      <c r="P24" s="28">
        <f t="shared" si="5"/>
        <v>0</v>
      </c>
    </row>
    <row r="25" spans="2:16" x14ac:dyDescent="0.15">
      <c r="B25" s="53" t="s">
        <v>11</v>
      </c>
      <c r="C25" s="26"/>
      <c r="D25" s="27"/>
      <c r="E25" s="27"/>
      <c r="F25" s="27"/>
      <c r="G25" s="27"/>
      <c r="H25" s="27"/>
      <c r="I25" s="27"/>
      <c r="J25" s="27"/>
      <c r="K25" s="27"/>
      <c r="L25" s="27"/>
      <c r="M25" s="27"/>
      <c r="N25" s="27"/>
      <c r="O25" s="27"/>
      <c r="P25" s="28">
        <f t="shared" si="5"/>
        <v>0</v>
      </c>
    </row>
    <row r="26" spans="2:16" ht="12" x14ac:dyDescent="0.15">
      <c r="B26" s="54" t="s">
        <v>19</v>
      </c>
      <c r="C26" s="26"/>
      <c r="D26" s="27"/>
      <c r="E26" s="27"/>
      <c r="F26" s="27"/>
      <c r="G26" s="27"/>
      <c r="H26" s="27"/>
      <c r="I26" s="27"/>
      <c r="J26" s="27"/>
      <c r="K26" s="27"/>
      <c r="L26" s="27"/>
      <c r="M26" s="27"/>
      <c r="N26" s="27"/>
      <c r="O26" s="27"/>
      <c r="P26" s="28">
        <f t="shared" si="5"/>
        <v>0</v>
      </c>
    </row>
    <row r="27" spans="2:16" x14ac:dyDescent="0.15">
      <c r="B27" s="53" t="s">
        <v>33</v>
      </c>
      <c r="C27" s="26"/>
      <c r="D27" s="27"/>
      <c r="E27" s="27"/>
      <c r="F27" s="27"/>
      <c r="G27" s="27"/>
      <c r="H27" s="27"/>
      <c r="I27" s="27"/>
      <c r="J27" s="27"/>
      <c r="K27" s="27"/>
      <c r="L27" s="27"/>
      <c r="M27" s="27"/>
      <c r="N27" s="27"/>
      <c r="O27" s="27"/>
      <c r="P27" s="28">
        <f t="shared" si="5"/>
        <v>0</v>
      </c>
    </row>
    <row r="28" spans="2:16" x14ac:dyDescent="0.15">
      <c r="B28" s="53" t="s">
        <v>34</v>
      </c>
      <c r="C28" s="26"/>
      <c r="D28" s="29"/>
      <c r="E28" s="29"/>
      <c r="F28" s="29"/>
      <c r="G28" s="29"/>
      <c r="H28" s="29"/>
      <c r="I28" s="29"/>
      <c r="J28" s="29"/>
      <c r="K28" s="29"/>
      <c r="L28" s="29"/>
      <c r="M28" s="29"/>
      <c r="N28" s="29"/>
      <c r="O28" s="29"/>
      <c r="P28" s="28">
        <f t="shared" si="5"/>
        <v>0</v>
      </c>
    </row>
    <row r="29" spans="2:16" x14ac:dyDescent="0.15">
      <c r="B29" s="53" t="s">
        <v>56</v>
      </c>
      <c r="C29" s="26"/>
      <c r="D29" s="29"/>
      <c r="E29" s="29"/>
      <c r="F29" s="29"/>
      <c r="G29" s="29"/>
      <c r="H29" s="29"/>
      <c r="I29" s="29"/>
      <c r="J29" s="29"/>
      <c r="K29" s="29"/>
      <c r="L29" s="29"/>
      <c r="M29" s="29"/>
      <c r="N29" s="29"/>
      <c r="O29" s="29"/>
      <c r="P29" s="28">
        <f t="shared" si="5"/>
        <v>0</v>
      </c>
    </row>
    <row r="30" spans="2:16" x14ac:dyDescent="0.15">
      <c r="B30" s="53" t="s">
        <v>13</v>
      </c>
      <c r="C30" s="26"/>
      <c r="D30" s="29"/>
      <c r="E30" s="29"/>
      <c r="F30" s="29"/>
      <c r="G30" s="29"/>
      <c r="H30" s="29"/>
      <c r="I30" s="29"/>
      <c r="J30" s="29"/>
      <c r="K30" s="29"/>
      <c r="L30" s="29"/>
      <c r="M30" s="29"/>
      <c r="N30" s="29"/>
      <c r="O30" s="29"/>
      <c r="P30" s="28">
        <f t="shared" si="5"/>
        <v>0</v>
      </c>
    </row>
    <row r="31" spans="2:16" x14ac:dyDescent="0.15">
      <c r="B31" s="53" t="s">
        <v>14</v>
      </c>
      <c r="C31" s="26"/>
      <c r="D31" s="29"/>
      <c r="E31" s="29"/>
      <c r="F31" s="29"/>
      <c r="G31" s="29"/>
      <c r="H31" s="29"/>
      <c r="I31" s="29"/>
      <c r="J31" s="29"/>
      <c r="K31" s="29"/>
      <c r="L31" s="29"/>
      <c r="M31" s="29"/>
      <c r="N31" s="29"/>
      <c r="O31" s="29"/>
      <c r="P31" s="28">
        <f t="shared" si="5"/>
        <v>0</v>
      </c>
    </row>
    <row r="32" spans="2:16" x14ac:dyDescent="0.15">
      <c r="B32" s="53" t="s">
        <v>12</v>
      </c>
      <c r="C32" s="26"/>
      <c r="D32" s="29"/>
      <c r="E32" s="29"/>
      <c r="F32" s="29"/>
      <c r="G32" s="29"/>
      <c r="H32" s="29"/>
      <c r="I32" s="29"/>
      <c r="J32" s="29"/>
      <c r="K32" s="29"/>
      <c r="L32" s="29"/>
      <c r="M32" s="29"/>
      <c r="N32" s="29"/>
      <c r="O32" s="29"/>
      <c r="P32" s="28">
        <f t="shared" si="5"/>
        <v>0</v>
      </c>
    </row>
    <row r="33" spans="2:16" x14ac:dyDescent="0.15">
      <c r="B33" s="53" t="s">
        <v>14</v>
      </c>
      <c r="C33" s="26"/>
      <c r="D33" s="29"/>
      <c r="E33" s="29"/>
      <c r="F33" s="29"/>
      <c r="G33" s="29"/>
      <c r="H33" s="29"/>
      <c r="I33" s="29"/>
      <c r="J33" s="29"/>
      <c r="K33" s="29"/>
      <c r="L33" s="29"/>
      <c r="M33" s="29"/>
      <c r="N33" s="29"/>
      <c r="O33" s="29"/>
      <c r="P33" s="28">
        <f t="shared" si="5"/>
        <v>0</v>
      </c>
    </row>
    <row r="34" spans="2:16" x14ac:dyDescent="0.15">
      <c r="B34" s="53" t="s">
        <v>27</v>
      </c>
      <c r="C34" s="26"/>
      <c r="D34" s="29"/>
      <c r="E34" s="29"/>
      <c r="F34" s="29"/>
      <c r="G34" s="29"/>
      <c r="H34" s="29"/>
      <c r="I34" s="29"/>
      <c r="J34" s="29"/>
      <c r="K34" s="29"/>
      <c r="L34" s="29"/>
      <c r="M34" s="29"/>
      <c r="N34" s="29"/>
      <c r="O34" s="29"/>
      <c r="P34" s="28">
        <f t="shared" si="5"/>
        <v>0</v>
      </c>
    </row>
    <row r="35" spans="2:16" x14ac:dyDescent="0.15">
      <c r="B35" s="53" t="s">
        <v>28</v>
      </c>
      <c r="C35" s="26"/>
      <c r="D35" s="29"/>
      <c r="E35" s="29"/>
      <c r="F35" s="29"/>
      <c r="G35" s="29"/>
      <c r="H35" s="29"/>
      <c r="I35" s="29"/>
      <c r="J35" s="29"/>
      <c r="K35" s="29"/>
      <c r="L35" s="29"/>
      <c r="M35" s="29"/>
      <c r="N35" s="29"/>
      <c r="O35" s="29"/>
      <c r="P35" s="28">
        <f t="shared" si="5"/>
        <v>0</v>
      </c>
    </row>
    <row r="36" spans="2:16" x14ac:dyDescent="0.15">
      <c r="B36" s="53" t="s">
        <v>15</v>
      </c>
      <c r="C36" s="26"/>
      <c r="D36" s="29"/>
      <c r="E36" s="29"/>
      <c r="F36" s="29"/>
      <c r="G36" s="29"/>
      <c r="H36" s="29"/>
      <c r="I36" s="29"/>
      <c r="J36" s="29"/>
      <c r="K36" s="29"/>
      <c r="L36" s="29"/>
      <c r="M36" s="29"/>
      <c r="N36" s="29"/>
      <c r="O36" s="29"/>
      <c r="P36" s="28">
        <f t="shared" si="5"/>
        <v>0</v>
      </c>
    </row>
    <row r="37" spans="2:16" x14ac:dyDescent="0.15">
      <c r="B37" s="53" t="s">
        <v>16</v>
      </c>
      <c r="C37" s="26"/>
      <c r="D37" s="29"/>
      <c r="E37" s="29"/>
      <c r="F37" s="29"/>
      <c r="G37" s="29"/>
      <c r="H37" s="29"/>
      <c r="I37" s="29"/>
      <c r="J37" s="29"/>
      <c r="K37" s="29"/>
      <c r="L37" s="29"/>
      <c r="M37" s="29"/>
      <c r="N37" s="29"/>
      <c r="O37" s="29"/>
      <c r="P37" s="28">
        <f t="shared" si="5"/>
        <v>0</v>
      </c>
    </row>
    <row r="38" spans="2:16" x14ac:dyDescent="0.15">
      <c r="B38" s="53" t="s">
        <v>57</v>
      </c>
      <c r="C38" s="26"/>
      <c r="D38" s="29"/>
      <c r="E38" s="29"/>
      <c r="F38" s="29"/>
      <c r="G38" s="29"/>
      <c r="H38" s="29"/>
      <c r="I38" s="29"/>
      <c r="J38" s="29"/>
      <c r="K38" s="29"/>
      <c r="L38" s="29"/>
      <c r="M38" s="29"/>
      <c r="N38" s="29"/>
      <c r="O38" s="29"/>
      <c r="P38" s="28">
        <f t="shared" si="5"/>
        <v>0</v>
      </c>
    </row>
    <row r="39" spans="2:16" x14ac:dyDescent="0.15">
      <c r="B39" s="53" t="s">
        <v>17</v>
      </c>
      <c r="C39" s="26"/>
      <c r="D39" s="29"/>
      <c r="E39" s="29"/>
      <c r="F39" s="29"/>
      <c r="G39" s="29"/>
      <c r="H39" s="29"/>
      <c r="I39" s="29"/>
      <c r="J39" s="29"/>
      <c r="K39" s="29"/>
      <c r="L39" s="29"/>
      <c r="M39" s="29"/>
      <c r="N39" s="29"/>
      <c r="O39" s="29"/>
      <c r="P39" s="28">
        <f t="shared" si="5"/>
        <v>0</v>
      </c>
    </row>
    <row r="40" spans="2:16" x14ac:dyDescent="0.15">
      <c r="B40" s="53" t="s">
        <v>18</v>
      </c>
      <c r="C40" s="26"/>
      <c r="D40" s="29"/>
      <c r="E40" s="29"/>
      <c r="F40" s="29"/>
      <c r="G40" s="29"/>
      <c r="H40" s="29"/>
      <c r="I40" s="29"/>
      <c r="J40" s="29"/>
      <c r="K40" s="29"/>
      <c r="L40" s="29"/>
      <c r="M40" s="29"/>
      <c r="N40" s="29"/>
      <c r="O40" s="29"/>
      <c r="P40" s="28">
        <f t="shared" si="5"/>
        <v>0</v>
      </c>
    </row>
    <row r="41" spans="2:16" x14ac:dyDescent="0.15">
      <c r="B41" s="53" t="s">
        <v>1</v>
      </c>
      <c r="C41" s="26"/>
      <c r="D41" s="29"/>
      <c r="E41" s="29"/>
      <c r="F41" s="29"/>
      <c r="G41" s="29"/>
      <c r="H41" s="29"/>
      <c r="I41" s="29"/>
      <c r="J41" s="29"/>
      <c r="K41" s="29"/>
      <c r="L41" s="29"/>
      <c r="M41" s="29"/>
      <c r="N41" s="29"/>
      <c r="O41" s="29"/>
      <c r="P41" s="28">
        <f t="shared" si="5"/>
        <v>0</v>
      </c>
    </row>
    <row r="42" spans="2:16" x14ac:dyDescent="0.15">
      <c r="B42" s="55" t="s">
        <v>26</v>
      </c>
      <c r="C42" s="26"/>
      <c r="D42" s="29"/>
      <c r="E42" s="29"/>
      <c r="F42" s="29"/>
      <c r="G42" s="29"/>
      <c r="H42" s="29"/>
      <c r="I42" s="29"/>
      <c r="J42" s="29"/>
      <c r="K42" s="29"/>
      <c r="L42" s="29"/>
      <c r="M42" s="29"/>
      <c r="N42" s="29"/>
      <c r="O42" s="29"/>
      <c r="P42" s="28">
        <f t="shared" si="5"/>
        <v>0</v>
      </c>
    </row>
    <row r="43" spans="2:16" ht="12" x14ac:dyDescent="0.15">
      <c r="B43" s="56" t="s">
        <v>20</v>
      </c>
      <c r="C43" s="26"/>
      <c r="D43" s="29"/>
      <c r="E43" s="29"/>
      <c r="F43" s="29"/>
      <c r="G43" s="29"/>
      <c r="H43" s="29"/>
      <c r="I43" s="29"/>
      <c r="J43" s="29"/>
      <c r="K43" s="29"/>
      <c r="L43" s="29"/>
      <c r="M43" s="29"/>
      <c r="N43" s="29"/>
      <c r="O43" s="29"/>
      <c r="P43" s="28">
        <f t="shared" si="5"/>
        <v>0</v>
      </c>
    </row>
    <row r="44" spans="2:16" ht="12" x14ac:dyDescent="0.15">
      <c r="B44" s="56" t="s">
        <v>20</v>
      </c>
      <c r="C44" s="26"/>
      <c r="D44" s="29"/>
      <c r="E44" s="29"/>
      <c r="F44" s="29"/>
      <c r="G44" s="29"/>
      <c r="H44" s="29"/>
      <c r="I44" s="29"/>
      <c r="J44" s="29"/>
      <c r="K44" s="29"/>
      <c r="L44" s="29"/>
      <c r="M44" s="29"/>
      <c r="N44" s="29"/>
      <c r="O44" s="29"/>
      <c r="P44" s="28">
        <f t="shared" si="5"/>
        <v>0</v>
      </c>
    </row>
    <row r="45" spans="2:16" ht="12" x14ac:dyDescent="0.15">
      <c r="B45" s="56" t="s">
        <v>2</v>
      </c>
      <c r="C45" s="26"/>
      <c r="D45" s="29"/>
      <c r="E45" s="29"/>
      <c r="F45" s="29"/>
      <c r="G45" s="29"/>
      <c r="H45" s="29"/>
      <c r="I45" s="29"/>
      <c r="J45" s="29"/>
      <c r="K45" s="29"/>
      <c r="L45" s="29"/>
      <c r="M45" s="29"/>
      <c r="N45" s="29"/>
      <c r="O45" s="29"/>
      <c r="P45" s="28">
        <f t="shared" si="5"/>
        <v>0</v>
      </c>
    </row>
    <row r="46" spans="2:16" ht="12" x14ac:dyDescent="0.15">
      <c r="B46" s="20" t="s">
        <v>3</v>
      </c>
      <c r="C46" s="26"/>
      <c r="D46" s="31">
        <f>SUBTOTAL(109,Expenses[Nov-24])</f>
        <v>0</v>
      </c>
      <c r="E46" s="31">
        <f>SUBTOTAL(109,Expenses[Dec-24])</f>
        <v>0</v>
      </c>
      <c r="F46" s="31">
        <f>SUBTOTAL(109,Expenses[Jan-25])</f>
        <v>0</v>
      </c>
      <c r="G46" s="31">
        <f>SUBTOTAL(109,Expenses[Feb-25])</f>
        <v>0</v>
      </c>
      <c r="H46" s="31">
        <f>SUBTOTAL(109,Expenses[Mar-25])</f>
        <v>0</v>
      </c>
      <c r="I46" s="31">
        <f>SUBTOTAL(109,Expenses[Apr-25])</f>
        <v>0</v>
      </c>
      <c r="J46" s="31">
        <f>SUBTOTAL(109,Expenses[May-25])</f>
        <v>0</v>
      </c>
      <c r="K46" s="31">
        <f>SUBTOTAL(109,Expenses[Jun-25])</f>
        <v>0</v>
      </c>
      <c r="L46" s="31">
        <f>SUBTOTAL(109,Expenses[Jul-25])</f>
        <v>0</v>
      </c>
      <c r="M46" s="31">
        <f>SUBTOTAL(109,Expenses[Aug-25])</f>
        <v>0</v>
      </c>
      <c r="N46" s="31">
        <f>SUBTOTAL(109,Expenses[Sep-25])</f>
        <v>0</v>
      </c>
      <c r="O46" s="31">
        <f>SUBTOTAL(109,Expenses[Oct-25])</f>
        <v>0</v>
      </c>
      <c r="P46" s="32">
        <f>SUBTOTAL(109,Expenses[Total])</f>
        <v>0</v>
      </c>
    </row>
    <row r="47" spans="2:16" ht="12" x14ac:dyDescent="0.15">
      <c r="B47" s="21" t="s">
        <v>0</v>
      </c>
      <c r="C47" s="19" t="s">
        <v>39</v>
      </c>
      <c r="D47" s="47" t="s">
        <v>41</v>
      </c>
      <c r="E47" s="47" t="s">
        <v>42</v>
      </c>
      <c r="F47" s="47" t="s">
        <v>47</v>
      </c>
      <c r="G47" s="47" t="s">
        <v>48</v>
      </c>
      <c r="H47" s="47" t="s">
        <v>49</v>
      </c>
      <c r="I47" s="47" t="s">
        <v>50</v>
      </c>
      <c r="J47" s="47" t="s">
        <v>51</v>
      </c>
      <c r="K47" s="47" t="s">
        <v>52</v>
      </c>
      <c r="L47" s="47" t="s">
        <v>53</v>
      </c>
      <c r="M47" s="47" t="s">
        <v>54</v>
      </c>
      <c r="N47" s="47" t="s">
        <v>55</v>
      </c>
      <c r="O47" s="47" t="s">
        <v>46</v>
      </c>
      <c r="P47" s="52" t="s">
        <v>25</v>
      </c>
    </row>
    <row r="48" spans="2:16" ht="12" x14ac:dyDescent="0.15">
      <c r="B48" s="57" t="s">
        <v>4</v>
      </c>
      <c r="C48" s="34"/>
      <c r="D48" s="35"/>
      <c r="E48" s="35"/>
      <c r="F48" s="35"/>
      <c r="G48" s="35"/>
      <c r="H48" s="35"/>
      <c r="I48" s="35"/>
      <c r="J48" s="35"/>
      <c r="K48" s="35"/>
      <c r="L48" s="35"/>
      <c r="M48" s="35"/>
      <c r="N48" s="35"/>
      <c r="O48" s="35"/>
      <c r="P48" s="36">
        <f t="shared" ref="P48:P53" si="6">SUM(D48:O48)</f>
        <v>0</v>
      </c>
    </row>
    <row r="49" spans="2:16" ht="12" x14ac:dyDescent="0.15">
      <c r="B49" s="57" t="s">
        <v>31</v>
      </c>
      <c r="C49" s="34"/>
      <c r="D49" s="35"/>
      <c r="E49" s="35"/>
      <c r="F49" s="35"/>
      <c r="G49" s="35"/>
      <c r="H49" s="35"/>
      <c r="I49" s="35"/>
      <c r="J49" s="35"/>
      <c r="K49" s="35"/>
      <c r="L49" s="35"/>
      <c r="M49" s="35"/>
      <c r="N49" s="35"/>
      <c r="O49" s="35"/>
      <c r="P49" s="36">
        <f t="shared" si="6"/>
        <v>0</v>
      </c>
    </row>
    <row r="50" spans="2:16" ht="12" x14ac:dyDescent="0.15">
      <c r="B50" s="57" t="s">
        <v>5</v>
      </c>
      <c r="C50" s="34"/>
      <c r="D50" s="35"/>
      <c r="E50" s="35"/>
      <c r="F50" s="35"/>
      <c r="G50" s="35"/>
      <c r="H50" s="35"/>
      <c r="I50" s="35"/>
      <c r="J50" s="35"/>
      <c r="K50" s="35"/>
      <c r="L50" s="35"/>
      <c r="M50" s="35"/>
      <c r="N50" s="35"/>
      <c r="O50" s="35"/>
      <c r="P50" s="36">
        <f t="shared" si="6"/>
        <v>0</v>
      </c>
    </row>
    <row r="51" spans="2:16" ht="12" x14ac:dyDescent="0.15">
      <c r="B51" s="57" t="s">
        <v>29</v>
      </c>
      <c r="C51" s="34"/>
      <c r="D51" s="35"/>
      <c r="E51" s="35"/>
      <c r="F51" s="35"/>
      <c r="G51" s="35"/>
      <c r="H51" s="35"/>
      <c r="I51" s="35"/>
      <c r="J51" s="35"/>
      <c r="K51" s="35"/>
      <c r="L51" s="35"/>
      <c r="M51" s="35"/>
      <c r="N51" s="35"/>
      <c r="O51" s="35"/>
      <c r="P51" s="36">
        <f t="shared" si="6"/>
        <v>0</v>
      </c>
    </row>
    <row r="52" spans="2:16" ht="12" x14ac:dyDescent="0.15">
      <c r="B52" s="57" t="s">
        <v>30</v>
      </c>
      <c r="C52" s="34"/>
      <c r="D52" s="35"/>
      <c r="E52" s="35"/>
      <c r="F52" s="35"/>
      <c r="G52" s="35"/>
      <c r="H52" s="35"/>
      <c r="I52" s="35"/>
      <c r="J52" s="35"/>
      <c r="K52" s="35"/>
      <c r="L52" s="35"/>
      <c r="M52" s="35"/>
      <c r="N52" s="35"/>
      <c r="O52" s="35"/>
      <c r="P52" s="36">
        <f t="shared" si="6"/>
        <v>0</v>
      </c>
    </row>
    <row r="53" spans="2:16" ht="12" x14ac:dyDescent="0.15">
      <c r="B53" s="58" t="s">
        <v>6</v>
      </c>
      <c r="C53" s="37"/>
      <c r="D53" s="59">
        <f>Expenses[[#Totals],[Nov-24]]+SUBTOTAL(109,CashPaidOut[Nov-24])</f>
        <v>0</v>
      </c>
      <c r="E53" s="59">
        <f>Expenses[[#Totals],[Dec-24]]+SUBTOTAL(109,CashPaidOut[Dec-24])</f>
        <v>0</v>
      </c>
      <c r="F53" s="59">
        <f>Expenses[[#Totals],[Jan-25]]+SUBTOTAL(109,CashPaidOut[Jan-25])</f>
        <v>0</v>
      </c>
      <c r="G53" s="38">
        <f>Expenses[[#Totals],[Feb-25]]+SUBTOTAL(109,CashPaidOut[Feb-25])</f>
        <v>0</v>
      </c>
      <c r="H53" s="38">
        <f>Expenses[[#Totals],[Mar-25]]+SUBTOTAL(109,CashPaidOut[Mar-25])</f>
        <v>0</v>
      </c>
      <c r="I53" s="38">
        <f>Expenses[[#Totals],[Apr-25]]+SUBTOTAL(109,CashPaidOut[Apr-25])</f>
        <v>0</v>
      </c>
      <c r="J53" s="38">
        <f>Expenses[[#Totals],[May-25]]+SUBTOTAL(109,CashPaidOut[May-25])</f>
        <v>0</v>
      </c>
      <c r="K53" s="38">
        <f>Expenses[[#Totals],[Jun-25]]+SUBTOTAL(109,CashPaidOut[Jun-25])</f>
        <v>0</v>
      </c>
      <c r="L53" s="38">
        <f>Expenses[[#Totals],[Jul-25]]+SUBTOTAL(109,CashPaidOut[Jul-25])</f>
        <v>0</v>
      </c>
      <c r="M53" s="38">
        <f>Expenses[[#Totals],[Aug-25]]+SUBTOTAL(109,CashPaidOut[Aug-25])</f>
        <v>0</v>
      </c>
      <c r="N53" s="38">
        <f>Expenses[[#Totals],[Sep-25]]+SUBTOTAL(109,CashPaidOut[Sep-25])</f>
        <v>0</v>
      </c>
      <c r="O53" s="38">
        <f>Expenses[[#Totals],[Oct-25]]+SUBTOTAL(109,CashPaidOut[Oct-25])</f>
        <v>0</v>
      </c>
      <c r="P53" s="59">
        <f t="shared" si="6"/>
        <v>0</v>
      </c>
    </row>
    <row r="54" spans="2:16" ht="12" x14ac:dyDescent="0.15">
      <c r="B54" s="22" t="s">
        <v>36</v>
      </c>
      <c r="C54" s="28">
        <f>C18</f>
        <v>205.27</v>
      </c>
      <c r="D54" s="28">
        <f>D18-CashPaidOut[[#Totals],[Nov-24]]</f>
        <v>205.27</v>
      </c>
      <c r="E54" s="28">
        <f>E18-CashPaidOut[[#Totals],[Dec-24]]</f>
        <v>205.27</v>
      </c>
      <c r="F54" s="28">
        <f>F18-CashPaidOut[[#Totals],[Jan-25]]</f>
        <v>205.27</v>
      </c>
      <c r="G54" s="28">
        <f>G18-CashPaidOut[[#Totals],[Feb-25]]</f>
        <v>205.27</v>
      </c>
      <c r="H54" s="28">
        <f>H18-CashPaidOut[[#Totals],[Mar-25]]</f>
        <v>205.27</v>
      </c>
      <c r="I54" s="28">
        <f>I18-CashPaidOut[[#Totals],[Apr-25]]</f>
        <v>205.27</v>
      </c>
      <c r="J54" s="28">
        <f>J18-CashPaidOut[[#Totals],[May-25]]</f>
        <v>205.27</v>
      </c>
      <c r="K54" s="28">
        <f>K18-CashPaidOut[[#Totals],[Jun-25]]</f>
        <v>205.27</v>
      </c>
      <c r="L54" s="28">
        <f>L18-CashPaidOut[[#Totals],[Jul-25]]</f>
        <v>205.27</v>
      </c>
      <c r="M54" s="28">
        <f>M18-CashPaidOut[[#Totals],[Aug-25]]</f>
        <v>205.27</v>
      </c>
      <c r="N54" s="28">
        <f>N18-CashPaidOut[[#Totals],[Sep-25]]</f>
        <v>205.27</v>
      </c>
      <c r="O54" s="28">
        <f>O18-CashPaidOut[[#Totals],[Oct-25]]</f>
        <v>205.27</v>
      </c>
      <c r="P54" s="39"/>
    </row>
    <row r="55" spans="2:16" x14ac:dyDescent="0.15">
      <c r="B55" s="10"/>
      <c r="C55" s="11"/>
      <c r="D55" s="11"/>
      <c r="E55" s="11"/>
      <c r="F55" s="11"/>
      <c r="G55" s="11"/>
      <c r="H55" s="11"/>
      <c r="I55" s="11"/>
      <c r="J55" s="11"/>
      <c r="K55" s="11"/>
      <c r="L55" s="11"/>
      <c r="M55" s="11"/>
      <c r="N55" s="11"/>
      <c r="O55" s="11"/>
      <c r="P55" s="11"/>
    </row>
    <row r="56" spans="2:16" ht="12" x14ac:dyDescent="0.15">
      <c r="B56" s="49" t="s">
        <v>21</v>
      </c>
      <c r="C56" s="50" t="s">
        <v>39</v>
      </c>
      <c r="D56" s="47" t="s">
        <v>41</v>
      </c>
      <c r="E56" s="47" t="s">
        <v>42</v>
      </c>
      <c r="F56" s="47" t="s">
        <v>47</v>
      </c>
      <c r="G56" s="47" t="s">
        <v>48</v>
      </c>
      <c r="H56" s="47" t="s">
        <v>49</v>
      </c>
      <c r="I56" s="47" t="s">
        <v>50</v>
      </c>
      <c r="J56" s="47" t="s">
        <v>51</v>
      </c>
      <c r="K56" s="47" t="s">
        <v>52</v>
      </c>
      <c r="L56" s="47" t="s">
        <v>53</v>
      </c>
      <c r="M56" s="47" t="s">
        <v>54</v>
      </c>
      <c r="N56" s="47" t="s">
        <v>55</v>
      </c>
      <c r="O56" s="47" t="s">
        <v>46</v>
      </c>
      <c r="P56" s="51" t="s">
        <v>25</v>
      </c>
    </row>
    <row r="57" spans="2:16" ht="12" x14ac:dyDescent="0.15">
      <c r="B57" s="16" t="s">
        <v>44</v>
      </c>
      <c r="C57" s="40"/>
      <c r="D57" s="27"/>
      <c r="E57" s="27"/>
      <c r="F57" s="27"/>
      <c r="G57" s="27"/>
      <c r="H57" s="27"/>
      <c r="I57" s="27"/>
      <c r="J57" s="27"/>
      <c r="K57" s="27"/>
      <c r="L57" s="27"/>
      <c r="M57" s="27"/>
      <c r="N57" s="27"/>
      <c r="O57" s="27"/>
      <c r="P57" s="41">
        <f>SUM(OtherOperationalData[[#This Row],[Nov-24]:[Oct-25]])</f>
        <v>0</v>
      </c>
    </row>
    <row r="58" spans="2:16" ht="12" x14ac:dyDescent="0.15">
      <c r="B58" s="60" t="s">
        <v>37</v>
      </c>
      <c r="C58" s="29"/>
      <c r="D58" s="29"/>
      <c r="E58" s="29"/>
      <c r="F58" s="29"/>
      <c r="G58" s="29"/>
      <c r="H58" s="29"/>
      <c r="I58" s="29"/>
      <c r="J58" s="29"/>
      <c r="K58" s="29"/>
      <c r="L58" s="29"/>
      <c r="M58" s="29"/>
      <c r="N58" s="29"/>
      <c r="O58" s="29"/>
      <c r="P58" s="42">
        <f>SUM(OtherOperationalData[[#This Row],[ ]:[Oct-25]])</f>
        <v>0</v>
      </c>
    </row>
    <row r="59" spans="2:16" ht="12" x14ac:dyDescent="0.15">
      <c r="B59" s="17" t="s">
        <v>23</v>
      </c>
      <c r="C59" s="29"/>
      <c r="D59" s="29"/>
      <c r="E59" s="29"/>
      <c r="F59" s="29"/>
      <c r="G59" s="29"/>
      <c r="H59" s="29"/>
      <c r="I59" s="29"/>
      <c r="J59" s="29"/>
      <c r="K59" s="29"/>
      <c r="L59" s="29"/>
      <c r="M59" s="29"/>
      <c r="N59" s="29"/>
      <c r="O59" s="29"/>
      <c r="P59" s="42">
        <f>SUM(OtherOperationalData[[#This Row],[ ]:[Oct-25]])</f>
        <v>0</v>
      </c>
    </row>
    <row r="60" spans="2:16" ht="12" x14ac:dyDescent="0.15">
      <c r="B60" s="60" t="s">
        <v>38</v>
      </c>
      <c r="C60" s="29"/>
      <c r="D60" s="29"/>
      <c r="E60" s="29"/>
      <c r="F60" s="29"/>
      <c r="G60" s="29"/>
      <c r="H60" s="29"/>
      <c r="I60" s="29"/>
      <c r="J60" s="29"/>
      <c r="K60" s="29"/>
      <c r="L60" s="29"/>
      <c r="M60" s="29"/>
      <c r="N60" s="29"/>
      <c r="O60" s="29"/>
      <c r="P60" s="42">
        <f>SUM(OtherOperationalData[[#This Row],[ ]:[Oct-25]])</f>
        <v>0</v>
      </c>
    </row>
    <row r="61" spans="2:16" x14ac:dyDescent="0.15">
      <c r="B61" s="60"/>
      <c r="C61" s="29"/>
      <c r="D61" s="29"/>
      <c r="E61" s="29"/>
      <c r="F61" s="29"/>
      <c r="G61" s="29"/>
      <c r="H61" s="29"/>
      <c r="I61" s="29"/>
      <c r="J61" s="29"/>
      <c r="K61" s="29"/>
      <c r="L61" s="29"/>
      <c r="M61" s="29"/>
      <c r="N61" s="29"/>
      <c r="O61" s="29"/>
      <c r="P61" s="42">
        <f>SUM(OtherOperationalData[[#This Row],[ ]:[Oct-25]])</f>
        <v>0</v>
      </c>
    </row>
    <row r="62" spans="2:16" ht="12" x14ac:dyDescent="0.15">
      <c r="B62" s="18" t="s">
        <v>7</v>
      </c>
      <c r="C62" s="43"/>
      <c r="D62" s="44"/>
      <c r="E62" s="44"/>
      <c r="F62" s="44"/>
      <c r="G62" s="44"/>
      <c r="H62" s="44"/>
      <c r="I62" s="44"/>
      <c r="J62" s="44"/>
      <c r="K62" s="44"/>
      <c r="L62" s="44"/>
      <c r="M62" s="44"/>
      <c r="N62" s="44"/>
      <c r="O62" s="44"/>
      <c r="P62" s="45">
        <f>SUM(OtherOperationalData[[#This Row],[Nov-24]:[Oct-25]])</f>
        <v>0</v>
      </c>
    </row>
  </sheetData>
  <sheetProtection insertColumns="0" insertRows="0"/>
  <mergeCells count="2">
    <mergeCell ref="B1:P1"/>
    <mergeCell ref="B2:P2"/>
  </mergeCells>
  <phoneticPr fontId="0" type="noConversion"/>
  <conditionalFormatting sqref="C7:O7">
    <cfRule type="cellIs" dxfId="0" priority="1" stopIfTrue="1" operator="lessThanOrEqual">
      <formula>$C$4</formula>
    </cfRule>
  </conditionalFormatting>
  <dataValidations count="28">
    <dataValidation type="decimal" allowBlank="1" showInputMessage="1" sqref="C7 D4:P4" xr:uid="{00000000-0002-0000-0000-000000000000}">
      <formula1>-10000000</formula1>
      <formula2>10000000</formula2>
    </dataValidation>
    <dataValidation operator="greaterThanOrEqual" allowBlank="1" showInputMessage="1" showErrorMessage="1" error="Please enter a number greater than zero." sqref="P6" xr:uid="{00000000-0002-0000-0000-000002000000}"/>
    <dataValidation type="decimal" operator="lessThanOrEqual" allowBlank="1" showInputMessage="1" showErrorMessage="1" sqref="C18:O18 C54:O54" xr:uid="{00000000-0002-0000-0000-000003000000}">
      <formula1>10000000</formula1>
    </dataValidation>
    <dataValidation type="date" allowBlank="1" showInputMessage="1" showErrorMessage="1" error="Please enter a valid date." prompt="Enter Starting Date in this cell" sqref="C3" xr:uid="{00000000-0002-0000-0000-000004000000}">
      <formula1>1</formula1>
      <formula2>73415</formula2>
    </dataValidation>
    <dataValidation type="decimal" operator="lessThanOrEqual" allowBlank="1" showInputMessage="1" sqref="D7:O7" xr:uid="{00000000-0002-0000-0000-000005000000}">
      <formula1>10000000</formula1>
    </dataValidation>
    <dataValidation type="decimal" errorStyle="warning" operator="lessThanOrEqual" allowBlank="1" showInputMessage="1" showErrorMessage="1" error="Please enter a number greater than zero" sqref="P10:P16 P21:P45 P57:P62 P48:P52" xr:uid="{804F8EE7-2B0B-46DA-9875-BB1371E4AA2F}">
      <formula1>10000000</formula1>
    </dataValidation>
    <dataValidation allowBlank="1" showInputMessage="1" showErrorMessage="1" prompt="Create Small Business Cash Flow Projection in this worksheet. Enter details in tables named Cash on Hand, Cash Receipts, Expenses, Cash Paid Out, and Other Operational Data " sqref="A1" xr:uid="{91E55EFA-4A23-4AFA-9AAC-6A7ACC776448}"/>
    <dataValidation allowBlank="1" showInputMessage="1" showErrorMessage="1" prompt="Title of this worksheet is in this cell. Enter Company Name in cell below" sqref="B1:P1" xr:uid="{566C09B0-E294-40F1-B0BF-5AB7430AC139}"/>
    <dataValidation allowBlank="1" showInputMessage="1" showErrorMessage="1" prompt="Enter Company Name in this cell, Starting Date in cell C3, and Cash balance alert minimum in cell C4" sqref="B2:P2" xr:uid="{CD64D921-F0AF-4AA9-A6DD-EFD35A9EC410}"/>
    <dataValidation allowBlank="1" showInputMessage="1" showErrorMessage="1" prompt="Enter Starting Date in cell at right" sqref="B3" xr:uid="{1F6A2E6B-9F5B-4777-8484-BD99AC75A5CA}"/>
    <dataValidation allowBlank="1" showInputMessage="1" showErrorMessage="1" prompt="Enter Cash balance alert minimum in cell at right" sqref="B4" xr:uid="{BB0AF17B-827E-4DCC-A0A3-36D2AF9B592B}"/>
    <dataValidation type="decimal" operator="lessThanOrEqual" allowBlank="1" showInputMessage="1" showErrorMessage="1" error="Please enter a number greater than zero." prompt="Enter Cash balance alert minimum in this cell and details in Cash on Hand table starting in cell C6. Cash on hand beginning of month label is in cell B7" sqref="C4" xr:uid="{E812B3AE-DBD1-4871-876D-92F6818D7312}">
      <formula1>10000000</formula1>
    </dataValidation>
    <dataValidation allowBlank="1" showInputMessage="1" showErrorMessage="1" prompt="Enter details in table at right" sqref="B6" xr:uid="{3830027A-6EBE-4F38-85D2-C701F11E6CFA}"/>
    <dataValidation allowBlank="1" showInputMessage="1" showErrorMessage="1" prompt="Enter Cash on hand in beginning of month in cell at right" sqref="B7" xr:uid="{D36564BD-6337-46DD-A1E7-94E630FDAC6F}"/>
    <dataValidation operator="greaterThanOrEqual" allowBlank="1" showInputMessage="1" showErrorMessage="1" error="Please enter a number greater than zero." prompt="Enter Cash on hand in beginning in cell below" sqref="C6" xr:uid="{2334E431-B28A-4AF1-AC6E-9209549B2125}"/>
    <dataValidation allowBlank="1" showInputMessage="1" prompt="Cash on hand is auto calculated for this month in cell below" sqref="D9:O9 D47:O47 D6:O6 D20:O20 D56:O56" xr:uid="{94B28EDD-F55B-4663-BE2E-CCA213201743}"/>
    <dataValidation allowBlank="1" showInputMessage="1" showErrorMessage="1" prompt="Enter details in Cash Receipts table below" sqref="B8" xr:uid="{DF3A80CC-4543-46BA-A64A-F2B21C703A6C}"/>
    <dataValidation allowBlank="1" showInputMessage="1" showErrorMessage="1" prompt="Enter or modify Cash Receipts items in this column under this heading" sqref="B9" xr:uid="{9ED0D7CD-6641-47A4-9A79-A8DF8CE60FFB}"/>
    <dataValidation allowBlank="1" showInputMessage="1" prompt="Total is auto calculated in this column under this heading. Total Cash Receipts and Total Cash Available are auto calculated at the end" sqref="P9" xr:uid="{2BBE8409-69CE-4273-8AD1-C6AEFACB64D0}"/>
    <dataValidation allowBlank="1" showInputMessage="1" showErrorMessage="1" prompt="Enter or modify Cash Paid Out items in this column under this heading" sqref="B20 B47" xr:uid="{BEAAAFD7-D0F9-43D5-86CD-1B5D509474D8}"/>
    <dataValidation allowBlank="1" showInputMessage="1" showErrorMessage="1" prompt="Total is auto calculated in this column under this heading. Subtotal is auto calculated at the end" sqref="P20" xr:uid="{89B3E677-8BA4-4880-9CD5-17A1FD4ADEAB}"/>
    <dataValidation allowBlank="1" showInputMessage="1" showErrorMessage="1" prompt="Total is auto calculated in this column under this heading. Total Cash Paid Out and Cash on hand at the end of month are auto calculated at the end" sqref="P47" xr:uid="{45483346-E341-4465-97C7-BCF61DB0AA30}"/>
    <dataValidation allowBlank="1" showInputMessage="1" showErrorMessage="1" prompt="Enter or modify Other Operating Data items in this column under this heading" sqref="B56" xr:uid="{400A117D-A7AC-4B13-BDC9-7F384693D24D}"/>
    <dataValidation allowBlank="1" showInputMessage="1" showErrorMessage="1" prompt="Enter details in Other Operational Data table below" sqref="B55" xr:uid="{47453186-77C9-4FD0-AF82-0C218D8785B9}"/>
    <dataValidation allowBlank="1" showInputMessage="1" showErrorMessage="1" prompt="Total is auto calculated in this column under this heading" sqref="P56" xr:uid="{29AD6124-437C-48F9-904B-D7BD3A3B4C2B}"/>
    <dataValidation allowBlank="1" showInputMessage="1" sqref="D55:O55" xr:uid="{850D6EE5-2289-46E1-875A-162398F1BDB6}"/>
    <dataValidation operator="lessThanOrEqual" allowBlank="1" showInputMessage="1" showErrorMessage="1" error="Please enter a number greater than zero." sqref="P55" xr:uid="{D2A17DC1-E6CB-4A1C-B917-B2258C4313DD}"/>
    <dataValidation type="decimal" allowBlank="1" showInputMessage="1" showErrorMessage="1" sqref="D10:O16 D21:O45 D48:O52 D57:O62 C58:C61" xr:uid="{84CAE0E0-3152-4547-A5F1-AF50A835ACC2}">
      <formula1>-10000000</formula1>
      <formula2>10000000</formula2>
    </dataValidation>
  </dataValidations>
  <printOptions horizontalCentered="1"/>
  <pageMargins left="0" right="0" top="0.5" bottom="0.25" header="0" footer="0"/>
  <pageSetup scale="84" orientation="landscape" r:id="rId1"/>
  <headerFooter alignWithMargins="0"/>
  <ignoredErrors>
    <ignoredError sqref="P21:P45" emptyCellReference="1"/>
  </ignoredErrors>
  <tableParts count="5">
    <tablePart r:id="rId2"/>
    <tablePart r:id="rId3"/>
    <tablePart r:id="rId4"/>
    <tablePart r:id="rId5"/>
    <tablePart r:id="rId6"/>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A763B-7849-1E41-8AD1-4835663A4311}">
  <dimension ref="A1:E20"/>
  <sheetViews>
    <sheetView zoomScale="225" zoomScaleNormal="225" workbookViewId="0">
      <selection activeCell="A15" sqref="A15"/>
    </sheetView>
  </sheetViews>
  <sheetFormatPr baseColWidth="10" defaultRowHeight="11" x14ac:dyDescent="0.15"/>
  <cols>
    <col min="1" max="1" width="21.75" customWidth="1"/>
    <col min="3" max="3" width="24" customWidth="1"/>
    <col min="4" max="4" width="26" customWidth="1"/>
  </cols>
  <sheetData>
    <row r="1" spans="1:5" x14ac:dyDescent="0.15">
      <c r="A1">
        <v>2280</v>
      </c>
      <c r="B1">
        <f>A1+B16</f>
        <v>4289.29</v>
      </c>
      <c r="C1">
        <f>B1-C16</f>
        <v>339.28999999999996</v>
      </c>
    </row>
    <row r="2" spans="1:5" ht="12" x14ac:dyDescent="0.15">
      <c r="B2">
        <v>2.99</v>
      </c>
      <c r="C2">
        <v>2460</v>
      </c>
      <c r="D2" s="61" t="s">
        <v>78</v>
      </c>
    </row>
    <row r="3" spans="1:5" ht="12" x14ac:dyDescent="0.15">
      <c r="A3" s="61" t="s">
        <v>67</v>
      </c>
      <c r="B3">
        <v>224</v>
      </c>
    </row>
    <row r="4" spans="1:5" ht="12" x14ac:dyDescent="0.15">
      <c r="A4" s="61" t="s">
        <v>68</v>
      </c>
      <c r="B4">
        <v>8</v>
      </c>
    </row>
    <row r="5" spans="1:5" ht="12" x14ac:dyDescent="0.15">
      <c r="A5" s="66" t="s">
        <v>69</v>
      </c>
      <c r="B5">
        <v>9</v>
      </c>
    </row>
    <row r="6" spans="1:5" ht="12" x14ac:dyDescent="0.15">
      <c r="A6" s="61" t="s">
        <v>70</v>
      </c>
      <c r="B6">
        <v>7.48</v>
      </c>
    </row>
    <row r="7" spans="1:5" ht="12" x14ac:dyDescent="0.15">
      <c r="A7" s="61" t="s">
        <v>71</v>
      </c>
      <c r="B7">
        <v>77.400000000000006</v>
      </c>
    </row>
    <row r="8" spans="1:5" ht="12" x14ac:dyDescent="0.15">
      <c r="A8" s="61" t="s">
        <v>72</v>
      </c>
      <c r="B8">
        <v>817.62</v>
      </c>
      <c r="C8">
        <v>300</v>
      </c>
      <c r="D8" s="61" t="s">
        <v>77</v>
      </c>
      <c r="E8">
        <f>C8+C9+C10+C15+C1+C14</f>
        <v>1629.29</v>
      </c>
    </row>
    <row r="9" spans="1:5" ht="24" x14ac:dyDescent="0.15">
      <c r="A9" s="61" t="s">
        <v>73</v>
      </c>
      <c r="B9">
        <v>25</v>
      </c>
      <c r="C9">
        <v>300</v>
      </c>
      <c r="D9" s="61" t="s">
        <v>77</v>
      </c>
    </row>
    <row r="10" spans="1:5" ht="12" x14ac:dyDescent="0.15">
      <c r="A10" s="61" t="s">
        <v>70</v>
      </c>
      <c r="B10">
        <v>32.49</v>
      </c>
      <c r="C10">
        <v>290</v>
      </c>
      <c r="D10" s="61" t="s">
        <v>77</v>
      </c>
    </row>
    <row r="11" spans="1:5" ht="12" x14ac:dyDescent="0.15">
      <c r="A11" s="61" t="s">
        <v>74</v>
      </c>
      <c r="B11">
        <v>50</v>
      </c>
    </row>
    <row r="12" spans="1:5" ht="12" x14ac:dyDescent="0.15">
      <c r="A12" s="61" t="s">
        <v>74</v>
      </c>
      <c r="B12">
        <v>20</v>
      </c>
    </row>
    <row r="13" spans="1:5" ht="12" x14ac:dyDescent="0.15">
      <c r="A13" s="61" t="s">
        <v>76</v>
      </c>
      <c r="B13">
        <v>300</v>
      </c>
      <c r="C13">
        <v>200</v>
      </c>
      <c r="D13" s="61" t="s">
        <v>79</v>
      </c>
    </row>
    <row r="14" spans="1:5" ht="12" x14ac:dyDescent="0.15">
      <c r="A14" s="61" t="s">
        <v>84</v>
      </c>
      <c r="B14">
        <v>135.31</v>
      </c>
      <c r="C14">
        <v>100</v>
      </c>
      <c r="D14" s="61" t="s">
        <v>79</v>
      </c>
    </row>
    <row r="15" spans="1:5" ht="12" x14ac:dyDescent="0.15">
      <c r="A15" s="61" t="s">
        <v>75</v>
      </c>
      <c r="B15">
        <v>300</v>
      </c>
      <c r="C15">
        <v>300</v>
      </c>
      <c r="D15" s="61" t="s">
        <v>77</v>
      </c>
    </row>
    <row r="16" spans="1:5" x14ac:dyDescent="0.15">
      <c r="B16">
        <f>SUM(B2:B15)</f>
        <v>2009.29</v>
      </c>
      <c r="C16">
        <f>SUM(C2:C15)</f>
        <v>3950</v>
      </c>
    </row>
    <row r="18" spans="1:2" ht="12" x14ac:dyDescent="0.15">
      <c r="A18" s="61" t="s">
        <v>80</v>
      </c>
      <c r="B18">
        <f>B3+B4</f>
        <v>232</v>
      </c>
    </row>
    <row r="19" spans="1:2" ht="12" x14ac:dyDescent="0.15">
      <c r="A19" s="61" t="s">
        <v>82</v>
      </c>
      <c r="B19">
        <f>+B6+B10</f>
        <v>39.97</v>
      </c>
    </row>
    <row r="20" spans="1:2" ht="12" x14ac:dyDescent="0.15">
      <c r="A20" s="61" t="s">
        <v>83</v>
      </c>
      <c r="B20">
        <f>B14+B11+B12</f>
        <v>205.31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1855D5A389958459EFB8E8FD2920FD8" ma:contentTypeVersion="14" ma:contentTypeDescription="Create a new document." ma:contentTypeScope="" ma:versionID="3a4f8626753d7f0c78f66c9255f3fa71">
  <xsd:schema xmlns:xsd="http://www.w3.org/2001/XMLSchema" xmlns:xs="http://www.w3.org/2001/XMLSchema" xmlns:p="http://schemas.microsoft.com/office/2006/metadata/properties" xmlns:ns2="70245407-1c3b-4373-aba1-2608bbee0715" xmlns:ns3="76a77909-1704-4e82-9a51-8bc413968e76" targetNamespace="http://schemas.microsoft.com/office/2006/metadata/properties" ma:root="true" ma:fieldsID="ab09b1ddd0a0e26329d49dfa4af954f8" ns2:_="" ns3:_="">
    <xsd:import namespace="70245407-1c3b-4373-aba1-2608bbee0715"/>
    <xsd:import namespace="76a77909-1704-4e82-9a51-8bc413968e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0245407-1c3b-4373-aba1-2608bbee07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1e1fd7d-3ee5-4c2a-bbb6-bbd5bf3fd95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6a77909-1704-4e82-9a51-8bc413968e76"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7f922d60-148e-4226-a8a3-2d3832f1ab26}" ma:internalName="TaxCatchAll" ma:showField="CatchAllData" ma:web="76a77909-1704-4e82-9a51-8bc413968e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70245407-1c3b-4373-aba1-2608bbee0715">
      <Terms xmlns="http://schemas.microsoft.com/office/infopath/2007/PartnerControls"/>
    </lcf76f155ced4ddcb4097134ff3c332f>
    <TaxCatchAll xmlns="76a77909-1704-4e82-9a51-8bc413968e76" xsi:nil="true"/>
  </documentManagement>
</p:properties>
</file>

<file path=customXml/itemProps1.xml><?xml version="1.0" encoding="utf-8"?>
<ds:datastoreItem xmlns:ds="http://schemas.openxmlformats.org/officeDocument/2006/customXml" ds:itemID="{133DD424-FC02-4E74-83F6-36F4774EEDDF}">
  <ds:schemaRefs>
    <ds:schemaRef ds:uri="http://schemas.microsoft.com/sharepoint/v3/contenttype/forms"/>
  </ds:schemaRefs>
</ds:datastoreItem>
</file>

<file path=customXml/itemProps2.xml><?xml version="1.0" encoding="utf-8"?>
<ds:datastoreItem xmlns:ds="http://schemas.openxmlformats.org/officeDocument/2006/customXml" ds:itemID="{E71F6095-BD0F-4C4F-BEAA-A6638536D574}"/>
</file>

<file path=customXml/itemProps3.xml><?xml version="1.0" encoding="utf-8"?>
<ds:datastoreItem xmlns:ds="http://schemas.openxmlformats.org/officeDocument/2006/customXml" ds:itemID="{D8111029-9263-48A0-82FD-95F7C86A15B2}">
  <ds:schemaRefs>
    <ds:schemaRef ds:uri="http://purl.org/dc/dcmitype/"/>
    <ds:schemaRef ds:uri="http://www.w3.org/XML/1998/namespace"/>
    <ds:schemaRef ds:uri="http://purl.org/dc/terms/"/>
    <ds:schemaRef ds:uri="http://schemas.microsoft.com/office/2006/metadata/properties"/>
    <ds:schemaRef ds:uri="http://purl.org/dc/elements/1.1/"/>
    <ds:schemaRef ds:uri="http://schemas.microsoft.com/office/2006/documentManagement/types"/>
    <ds:schemaRef ds:uri="76a77909-1704-4e82-9a51-8bc413968e76"/>
    <ds:schemaRef ds:uri="http://schemas.microsoft.com/office/infopath/2007/PartnerControls"/>
    <ds:schemaRef ds:uri="http://schemas.openxmlformats.org/package/2006/metadata/core-properties"/>
    <ds:schemaRef ds:uri="70245407-1c3b-4373-aba1-2608bbee0715"/>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5</vt:i4>
      </vt:variant>
    </vt:vector>
  </HeadingPairs>
  <TitlesOfParts>
    <vt:vector size="7" baseType="lpstr">
      <vt:lpstr>Cash Flow 2024</vt:lpstr>
      <vt:lpstr>Sheet1</vt:lpstr>
      <vt:lpstr>Cash_beginning</vt:lpstr>
      <vt:lpstr>Cash_minimum</vt:lpstr>
      <vt:lpstr>Company_name</vt:lpstr>
      <vt:lpstr>'Cash Flow 2024'!Print_Titles</vt:lpstr>
      <vt:lpstr>Start_date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2019-07-07T23:32:22Z</dcterms:created>
  <dcterms:modified xsi:type="dcterms:W3CDTF">2025-09-16T13:22:46Z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0x010100A1855D5A389958459EFB8E8FD2920FD8</vt:lpwstr>
  </property>
  <property fmtid="{D5CDD505-2E9C-101B-9397-08002B2CF9AE}" pid="3" name="MediaServiceImageTags">
    <vt:lpwstr/>
  </property>
</Properties>
</file>